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4\"/>
    </mc:Choice>
  </mc:AlternateContent>
  <bookViews>
    <workbookView xWindow="0" yWindow="0" windowWidth="23040" windowHeight="9204" activeTab="4"/>
  </bookViews>
  <sheets>
    <sheet name="01.09.2024" sheetId="2" r:id="rId1"/>
    <sheet name="01.10.2024" sheetId="1" r:id="rId2"/>
    <sheet name="01.11.2024" sheetId="3" r:id="rId3"/>
    <sheet name="01.12.2024" sheetId="4" r:id="rId4"/>
    <sheet name="01.01.2025" sheetId="5" r:id="rId5"/>
  </sheets>
  <definedNames>
    <definedName name="_xlnm.Print_Titles" localSheetId="4">'01.01.2025'!$4:$9</definedName>
    <definedName name="_xlnm.Print_Titles" localSheetId="0">'01.09.2024'!$4:$8</definedName>
    <definedName name="_xlnm.Print_Titles" localSheetId="1">'01.10.2024'!$4:$9</definedName>
    <definedName name="_xlnm.Print_Titles" localSheetId="2">'01.11.2024'!$4:$9</definedName>
    <definedName name="_xlnm.Print_Titles" localSheetId="3">'01.12.2024'!$4:$9</definedName>
    <definedName name="_xlnm.Print_Area" localSheetId="4">'01.01.2025'!$A$1:$S$87</definedName>
    <definedName name="_xlnm.Print_Area" localSheetId="0">'01.09.2024'!$A$1:$S$79</definedName>
    <definedName name="_xlnm.Print_Area" localSheetId="1">'01.10.2024'!$A$1:$S$80</definedName>
    <definedName name="_xlnm.Print_Area" localSheetId="2">'01.11.2024'!$A$1:$S$94</definedName>
    <definedName name="_xlnm.Print_Area" localSheetId="3">'01.12.2024'!$A$1:$S$94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4" i="5" l="1"/>
  <c r="P23" i="5"/>
  <c r="Q24" i="5"/>
  <c r="M23" i="5"/>
  <c r="D65" i="5"/>
  <c r="I61" i="5"/>
  <c r="I58" i="5"/>
  <c r="Q58" i="5" s="1"/>
  <c r="C40" i="5"/>
  <c r="C38" i="5" s="1"/>
  <c r="H40" i="5"/>
  <c r="R83" i="5"/>
  <c r="M83" i="5"/>
  <c r="I83" i="5"/>
  <c r="D83" i="5"/>
  <c r="T82" i="5"/>
  <c r="S82" i="5"/>
  <c r="R82" i="5"/>
  <c r="Q82" i="5"/>
  <c r="M82" i="5"/>
  <c r="I82" i="5"/>
  <c r="D82" i="5"/>
  <c r="T81" i="5"/>
  <c r="S81" i="5"/>
  <c r="R81" i="5"/>
  <c r="M81" i="5"/>
  <c r="I81" i="5"/>
  <c r="Q81" i="5" s="1"/>
  <c r="D81" i="5"/>
  <c r="D80" i="5" s="1"/>
  <c r="P80" i="5"/>
  <c r="O80" i="5"/>
  <c r="N80" i="5"/>
  <c r="M80" i="5" s="1"/>
  <c r="L80" i="5"/>
  <c r="K80" i="5"/>
  <c r="J80" i="5"/>
  <c r="R80" i="5" s="1"/>
  <c r="I80" i="5"/>
  <c r="Q80" i="5" s="1"/>
  <c r="H80" i="5"/>
  <c r="G80" i="5"/>
  <c r="F80" i="5"/>
  <c r="E80" i="5"/>
  <c r="T78" i="5"/>
  <c r="S78" i="5"/>
  <c r="R78" i="5"/>
  <c r="I78" i="5"/>
  <c r="D78" i="5"/>
  <c r="S76" i="5"/>
  <c r="R76" i="5"/>
  <c r="P76" i="5" s="1"/>
  <c r="P75" i="5" s="1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P74" i="5"/>
  <c r="P73" i="5" s="1"/>
  <c r="L74" i="5"/>
  <c r="L73" i="5" s="1"/>
  <c r="L72" i="5" s="1"/>
  <c r="H74" i="5"/>
  <c r="H73" i="5" s="1"/>
  <c r="C74" i="5"/>
  <c r="O73" i="5"/>
  <c r="O72" i="5" s="1"/>
  <c r="N73" i="5"/>
  <c r="N72" i="5" s="1"/>
  <c r="M73" i="5"/>
  <c r="K73" i="5"/>
  <c r="J73" i="5"/>
  <c r="R73" i="5" s="1"/>
  <c r="I73" i="5"/>
  <c r="Q73" i="5" s="1"/>
  <c r="G73" i="5"/>
  <c r="F73" i="5"/>
  <c r="E73" i="5"/>
  <c r="E72" i="5" s="1"/>
  <c r="D73" i="5"/>
  <c r="C73" i="5" s="1"/>
  <c r="K72" i="5"/>
  <c r="F72" i="5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S69" i="5" s="1"/>
  <c r="J69" i="5"/>
  <c r="I69" i="5"/>
  <c r="G69" i="5"/>
  <c r="G68" i="5" s="1"/>
  <c r="F69" i="5"/>
  <c r="F68" i="5" s="1"/>
  <c r="E69" i="5"/>
  <c r="E68" i="5" s="1"/>
  <c r="D69" i="5"/>
  <c r="C69" i="5" s="1"/>
  <c r="I68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L63" i="5" s="1"/>
  <c r="H64" i="5"/>
  <c r="C64" i="5"/>
  <c r="O63" i="5"/>
  <c r="N63" i="5"/>
  <c r="M63" i="5"/>
  <c r="K63" i="5"/>
  <c r="J63" i="5"/>
  <c r="I63" i="5"/>
  <c r="Q63" i="5" s="1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K61" i="5"/>
  <c r="J61" i="5"/>
  <c r="G61" i="5"/>
  <c r="F61" i="5"/>
  <c r="F60" i="5" s="1"/>
  <c r="E61" i="5"/>
  <c r="E60" i="5" s="1"/>
  <c r="D61" i="5"/>
  <c r="C61" i="5" s="1"/>
  <c r="M60" i="5"/>
  <c r="G60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S58" i="5" s="1"/>
  <c r="J58" i="5"/>
  <c r="R58" i="5" s="1"/>
  <c r="G58" i="5"/>
  <c r="G57" i="5" s="1"/>
  <c r="F58" i="5"/>
  <c r="F57" i="5" s="1"/>
  <c r="E58" i="5"/>
  <c r="E57" i="5" s="1"/>
  <c r="C57" i="5" s="1"/>
  <c r="D58" i="5"/>
  <c r="N57" i="5"/>
  <c r="K57" i="5"/>
  <c r="S57" i="5" s="1"/>
  <c r="I57" i="5"/>
  <c r="Q57" i="5" s="1"/>
  <c r="D57" i="5"/>
  <c r="S56" i="5"/>
  <c r="R56" i="5"/>
  <c r="Q56" i="5"/>
  <c r="L56" i="5"/>
  <c r="H56" i="5"/>
  <c r="C56" i="5"/>
  <c r="S55" i="5"/>
  <c r="R55" i="5"/>
  <c r="Q55" i="5"/>
  <c r="P55" i="5"/>
  <c r="L55" i="5"/>
  <c r="H55" i="5"/>
  <c r="C55" i="5"/>
  <c r="R54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P53" i="5" s="1"/>
  <c r="P52" i="5" s="1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C52" i="5" s="1"/>
  <c r="S51" i="5"/>
  <c r="R51" i="5"/>
  <c r="Q51" i="5"/>
  <c r="P51" i="5" s="1"/>
  <c r="L51" i="5"/>
  <c r="L49" i="5" s="1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C49" i="5" s="1"/>
  <c r="S48" i="5"/>
  <c r="R48" i="5"/>
  <c r="Q48" i="5"/>
  <c r="L48" i="5"/>
  <c r="H48" i="5"/>
  <c r="H46" i="5" s="1"/>
  <c r="C48" i="5"/>
  <c r="S47" i="5"/>
  <c r="R47" i="5"/>
  <c r="Q47" i="5"/>
  <c r="L47" i="5"/>
  <c r="H47" i="5"/>
  <c r="C47" i="5"/>
  <c r="O46" i="5"/>
  <c r="N46" i="5"/>
  <c r="N45" i="5" s="1"/>
  <c r="M46" i="5"/>
  <c r="K46" i="5"/>
  <c r="J46" i="5"/>
  <c r="I46" i="5"/>
  <c r="Q46" i="5" s="1"/>
  <c r="G46" i="5"/>
  <c r="F46" i="5"/>
  <c r="F45" i="5" s="1"/>
  <c r="E46" i="5"/>
  <c r="D46" i="5"/>
  <c r="S44" i="5"/>
  <c r="S43" i="5" s="1"/>
  <c r="R44" i="5"/>
  <c r="R43" i="5" s="1"/>
  <c r="Q44" i="5"/>
  <c r="Q43" i="5" s="1"/>
  <c r="L44" i="5"/>
  <c r="L43" i="5" s="1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L38" i="5" s="1"/>
  <c r="H39" i="5"/>
  <c r="H38" i="5" s="1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P36" i="5" s="1"/>
  <c r="P34" i="5" s="1"/>
  <c r="C36" i="5"/>
  <c r="C35" i="5" s="1"/>
  <c r="O35" i="5"/>
  <c r="N35" i="5"/>
  <c r="M35" i="5"/>
  <c r="K35" i="5"/>
  <c r="J35" i="5"/>
  <c r="H35" i="5"/>
  <c r="F35" i="5"/>
  <c r="E35" i="5"/>
  <c r="D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L33" i="5"/>
  <c r="H33" i="5"/>
  <c r="C33" i="5"/>
  <c r="S32" i="5"/>
  <c r="S31" i="5" s="1"/>
  <c r="R32" i="5"/>
  <c r="Q32" i="5"/>
  <c r="L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I25" i="5" s="1"/>
  <c r="G29" i="5"/>
  <c r="F29" i="5"/>
  <c r="E29" i="5"/>
  <c r="D29" i="5"/>
  <c r="S28" i="5"/>
  <c r="R28" i="5"/>
  <c r="Q28" i="5"/>
  <c r="L28" i="5"/>
  <c r="P28" i="5" s="1"/>
  <c r="H28" i="5"/>
  <c r="C28" i="5"/>
  <c r="S27" i="5"/>
  <c r="S26" i="5" s="1"/>
  <c r="R27" i="5"/>
  <c r="R26" i="5" s="1"/>
  <c r="Q27" i="5"/>
  <c r="L27" i="5"/>
  <c r="H27" i="5"/>
  <c r="H26" i="5" s="1"/>
  <c r="C27" i="5"/>
  <c r="C26" i="5" s="1"/>
  <c r="O26" i="5"/>
  <c r="O25" i="5" s="1"/>
  <c r="N26" i="5"/>
  <c r="N25" i="5" s="1"/>
  <c r="M26" i="5"/>
  <c r="M25" i="5" s="1"/>
  <c r="K26" i="5"/>
  <c r="J26" i="5"/>
  <c r="I26" i="5"/>
  <c r="Q26" i="5" s="1"/>
  <c r="G26" i="5"/>
  <c r="G25" i="5" s="1"/>
  <c r="F26" i="5"/>
  <c r="E26" i="5"/>
  <c r="D26" i="5"/>
  <c r="S24" i="5"/>
  <c r="R24" i="5"/>
  <c r="L24" i="5"/>
  <c r="S23" i="5"/>
  <c r="R23" i="5"/>
  <c r="R22" i="5" s="1"/>
  <c r="L23" i="5"/>
  <c r="L22" i="5" s="1"/>
  <c r="I23" i="5"/>
  <c r="I22" i="5" s="1"/>
  <c r="H23" i="5"/>
  <c r="H22" i="5" s="1"/>
  <c r="G23" i="5"/>
  <c r="G22" i="5" s="1"/>
  <c r="F23" i="5"/>
  <c r="F22" i="5" s="1"/>
  <c r="E23" i="5"/>
  <c r="E22" i="5" s="1"/>
  <c r="D23" i="5"/>
  <c r="C23" i="5"/>
  <c r="S22" i="5"/>
  <c r="O22" i="5"/>
  <c r="N22" i="5"/>
  <c r="M22" i="5"/>
  <c r="K22" i="5"/>
  <c r="J22" i="5"/>
  <c r="D22" i="5"/>
  <c r="C22" i="5"/>
  <c r="S21" i="5"/>
  <c r="R21" i="5"/>
  <c r="Q21" i="5"/>
  <c r="L21" i="5"/>
  <c r="H21" i="5"/>
  <c r="C21" i="5"/>
  <c r="S20" i="5"/>
  <c r="S19" i="5" s="1"/>
  <c r="R20" i="5"/>
  <c r="Q20" i="5"/>
  <c r="L20" i="5"/>
  <c r="H20" i="5"/>
  <c r="C20" i="5"/>
  <c r="C19" i="5" s="1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L17" i="5"/>
  <c r="H17" i="5"/>
  <c r="C17" i="5"/>
  <c r="S16" i="5"/>
  <c r="R16" i="5"/>
  <c r="R14" i="5" s="1"/>
  <c r="Q16" i="5"/>
  <c r="L16" i="5"/>
  <c r="H16" i="5"/>
  <c r="C16" i="5"/>
  <c r="S15" i="5"/>
  <c r="R15" i="5"/>
  <c r="Q15" i="5"/>
  <c r="L15" i="5"/>
  <c r="H15" i="5"/>
  <c r="C15" i="5"/>
  <c r="O14" i="5"/>
  <c r="O13" i="5" s="1"/>
  <c r="O11" i="5" s="1"/>
  <c r="N14" i="5"/>
  <c r="M14" i="5"/>
  <c r="K14" i="5"/>
  <c r="K13" i="5" s="1"/>
  <c r="K11" i="5" s="1"/>
  <c r="J14" i="5"/>
  <c r="J13" i="5" s="1"/>
  <c r="J11" i="5" s="1"/>
  <c r="I14" i="5"/>
  <c r="G14" i="5"/>
  <c r="F14" i="5"/>
  <c r="E14" i="5"/>
  <c r="E13" i="5" s="1"/>
  <c r="D14" i="5"/>
  <c r="N13" i="5"/>
  <c r="N11" i="5" s="1"/>
  <c r="F13" i="5"/>
  <c r="S12" i="5"/>
  <c r="R12" i="5"/>
  <c r="Q12" i="5"/>
  <c r="L12" i="5"/>
  <c r="C12" i="5"/>
  <c r="K68" i="5" l="1"/>
  <c r="S68" i="5" s="1"/>
  <c r="J25" i="5"/>
  <c r="R52" i="5"/>
  <c r="I72" i="5"/>
  <c r="M13" i="5"/>
  <c r="M11" i="5" s="1"/>
  <c r="M37" i="5" s="1"/>
  <c r="M41" i="5" s="1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S52" i="5"/>
  <c r="L54" i="5"/>
  <c r="P56" i="5"/>
  <c r="C58" i="5"/>
  <c r="H63" i="5"/>
  <c r="Q65" i="5"/>
  <c r="M72" i="5"/>
  <c r="S75" i="5"/>
  <c r="T80" i="5"/>
  <c r="Q61" i="5"/>
  <c r="F11" i="5"/>
  <c r="O37" i="5"/>
  <c r="O41" i="5" s="1"/>
  <c r="R65" i="5"/>
  <c r="R61" i="5"/>
  <c r="D25" i="5"/>
  <c r="J60" i="5"/>
  <c r="S61" i="5"/>
  <c r="R63" i="5"/>
  <c r="S65" i="5"/>
  <c r="E11" i="5"/>
  <c r="S49" i="5"/>
  <c r="E25" i="5"/>
  <c r="Q23" i="5"/>
  <c r="P21" i="5"/>
  <c r="F25" i="5"/>
  <c r="C31" i="5"/>
  <c r="H34" i="5"/>
  <c r="R34" i="5"/>
  <c r="L35" i="5"/>
  <c r="F77" i="5"/>
  <c r="S54" i="5"/>
  <c r="H72" i="5"/>
  <c r="R69" i="5"/>
  <c r="P70" i="5"/>
  <c r="L69" i="5"/>
  <c r="L68" i="5" s="1"/>
  <c r="Q69" i="5"/>
  <c r="Q68" i="5"/>
  <c r="S63" i="5"/>
  <c r="M45" i="5"/>
  <c r="M77" i="5" s="1"/>
  <c r="Q49" i="5"/>
  <c r="O45" i="5"/>
  <c r="L46" i="5"/>
  <c r="L45" i="5" s="1"/>
  <c r="N77" i="5"/>
  <c r="R46" i="5"/>
  <c r="P47" i="5"/>
  <c r="P46" i="5" s="1"/>
  <c r="P39" i="5"/>
  <c r="P33" i="5"/>
  <c r="L31" i="5"/>
  <c r="L26" i="5"/>
  <c r="Q22" i="5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P69" i="5"/>
  <c r="P68" i="5" s="1"/>
  <c r="C65" i="5"/>
  <c r="C63" i="5"/>
  <c r="P64" i="5"/>
  <c r="P63" i="5" s="1"/>
  <c r="P62" i="5"/>
  <c r="P61" i="5" s="1"/>
  <c r="P60" i="5" s="1"/>
  <c r="Q54" i="5"/>
  <c r="K45" i="5"/>
  <c r="S45" i="5" s="1"/>
  <c r="E45" i="5"/>
  <c r="I45" i="5"/>
  <c r="Q45" i="5" s="1"/>
  <c r="P50" i="5"/>
  <c r="P49" i="5" s="1"/>
  <c r="D45" i="5"/>
  <c r="P48" i="5"/>
  <c r="C46" i="5"/>
  <c r="G45" i="5"/>
  <c r="G77" i="5" s="1"/>
  <c r="Q38" i="5"/>
  <c r="H31" i="5"/>
  <c r="P32" i="5"/>
  <c r="P31" i="5" s="1"/>
  <c r="J37" i="5"/>
  <c r="J41" i="5" s="1"/>
  <c r="E37" i="5"/>
  <c r="E41" i="5" s="1"/>
  <c r="P30" i="5"/>
  <c r="P29" i="5" s="1"/>
  <c r="Q19" i="5"/>
  <c r="G13" i="5"/>
  <c r="G11" i="5" s="1"/>
  <c r="G37" i="5" s="1"/>
  <c r="G41" i="5" s="1"/>
  <c r="D13" i="5"/>
  <c r="D11" i="5" s="1"/>
  <c r="D37" i="5" s="1"/>
  <c r="H19" i="5"/>
  <c r="I13" i="5"/>
  <c r="I11" i="5" s="1"/>
  <c r="I37" i="5" s="1"/>
  <c r="C14" i="5"/>
  <c r="C13" i="5" s="1"/>
  <c r="C11" i="5" s="1"/>
  <c r="P16" i="5"/>
  <c r="Q14" i="5"/>
  <c r="H14" i="5"/>
  <c r="C25" i="5"/>
  <c r="L25" i="5"/>
  <c r="R25" i="5"/>
  <c r="P38" i="5"/>
  <c r="P54" i="5"/>
  <c r="S25" i="5"/>
  <c r="Q25" i="5"/>
  <c r="P26" i="5"/>
  <c r="R60" i="5"/>
  <c r="S11" i="5"/>
  <c r="S37" i="5" s="1"/>
  <c r="S41" i="5" s="1"/>
  <c r="N37" i="5"/>
  <c r="N41" i="5" s="1"/>
  <c r="D41" i="5"/>
  <c r="S13" i="5"/>
  <c r="E77" i="5"/>
  <c r="O77" i="5"/>
  <c r="Q72" i="5"/>
  <c r="P72" i="5"/>
  <c r="P12" i="5"/>
  <c r="H25" i="5"/>
  <c r="P27" i="5"/>
  <c r="P35" i="5"/>
  <c r="S46" i="5"/>
  <c r="P15" i="5"/>
  <c r="P22" i="5"/>
  <c r="C34" i="5"/>
  <c r="P44" i="5"/>
  <c r="P43" i="5" s="1"/>
  <c r="Q31" i="5"/>
  <c r="H49" i="5"/>
  <c r="H45" i="5" s="1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73" i="4"/>
  <c r="H77" i="5" l="1"/>
  <c r="C37" i="5"/>
  <c r="C41" i="5" s="1"/>
  <c r="F37" i="5"/>
  <c r="F41" i="5" s="1"/>
  <c r="K77" i="5"/>
  <c r="S77" i="5" s="1"/>
  <c r="R37" i="5"/>
  <c r="R41" i="5" s="1"/>
  <c r="P14" i="5"/>
  <c r="P13" i="5" s="1"/>
  <c r="H13" i="5"/>
  <c r="H11" i="5" s="1"/>
  <c r="L77" i="5"/>
  <c r="C45" i="5"/>
  <c r="P45" i="5"/>
  <c r="P77" i="5" s="1"/>
  <c r="I77" i="5"/>
  <c r="Q77" i="5" s="1"/>
  <c r="H37" i="5"/>
  <c r="H41" i="5" s="1"/>
  <c r="Q13" i="5"/>
  <c r="Q11" i="5" s="1"/>
  <c r="Q37" i="5" s="1"/>
  <c r="Q41" i="5" s="1"/>
  <c r="I41" i="5"/>
  <c r="P11" i="5"/>
  <c r="D77" i="5"/>
  <c r="C77" i="5" s="1"/>
  <c r="J77" i="5"/>
  <c r="R77" i="5" s="1"/>
  <c r="L37" i="5"/>
  <c r="L41" i="5" s="1"/>
  <c r="P25" i="5"/>
  <c r="I35" i="4"/>
  <c r="R90" i="4"/>
  <c r="M90" i="4"/>
  <c r="I90" i="4"/>
  <c r="D90" i="4"/>
  <c r="T89" i="4"/>
  <c r="S89" i="4"/>
  <c r="R89" i="4"/>
  <c r="Q89" i="4"/>
  <c r="M89" i="4"/>
  <c r="I89" i="4"/>
  <c r="D89" i="4"/>
  <c r="T88" i="4"/>
  <c r="S88" i="4"/>
  <c r="R88" i="4"/>
  <c r="Q88" i="4"/>
  <c r="M88" i="4"/>
  <c r="I88" i="4"/>
  <c r="D88" i="4"/>
  <c r="P87" i="4"/>
  <c r="O87" i="4"/>
  <c r="N87" i="4"/>
  <c r="M87" i="4" s="1"/>
  <c r="L87" i="4"/>
  <c r="T87" i="4" s="1"/>
  <c r="K87" i="4"/>
  <c r="S87" i="4" s="1"/>
  <c r="J87" i="4"/>
  <c r="R87" i="4" s="1"/>
  <c r="I87" i="4"/>
  <c r="H87" i="4"/>
  <c r="G87" i="4"/>
  <c r="F87" i="4"/>
  <c r="E87" i="4"/>
  <c r="D87" i="4"/>
  <c r="T85" i="4"/>
  <c r="S85" i="4"/>
  <c r="R85" i="4"/>
  <c r="I85" i="4"/>
  <c r="D85" i="4"/>
  <c r="Q84" i="4"/>
  <c r="N84" i="4"/>
  <c r="O84" i="4" s="1"/>
  <c r="O79" i="4" s="1"/>
  <c r="O78" i="4" s="1"/>
  <c r="L84" i="4"/>
  <c r="K84" i="4"/>
  <c r="J84" i="4"/>
  <c r="F84" i="4"/>
  <c r="E84" i="4"/>
  <c r="C84" i="4"/>
  <c r="S83" i="4"/>
  <c r="R83" i="4"/>
  <c r="Q83" i="4"/>
  <c r="L83" i="4"/>
  <c r="H83" i="4"/>
  <c r="C83" i="4"/>
  <c r="S82" i="4"/>
  <c r="R82" i="4"/>
  <c r="Q82" i="4"/>
  <c r="L82" i="4"/>
  <c r="H82" i="4"/>
  <c r="C82" i="4"/>
  <c r="S81" i="4"/>
  <c r="R81" i="4"/>
  <c r="Q81" i="4"/>
  <c r="L81" i="4"/>
  <c r="H81" i="4"/>
  <c r="C81" i="4"/>
  <c r="S80" i="4"/>
  <c r="R80" i="4"/>
  <c r="Q80" i="4"/>
  <c r="L80" i="4"/>
  <c r="H80" i="4"/>
  <c r="C80" i="4"/>
  <c r="M79" i="4"/>
  <c r="M78" i="4" s="1"/>
  <c r="J79" i="4"/>
  <c r="J78" i="4" s="1"/>
  <c r="I79" i="4"/>
  <c r="Q79" i="4" s="1"/>
  <c r="G79" i="4"/>
  <c r="F79" i="4"/>
  <c r="E79" i="4"/>
  <c r="D79" i="4"/>
  <c r="C79" i="4" s="1"/>
  <c r="I78" i="4"/>
  <c r="G78" i="4"/>
  <c r="F78" i="4"/>
  <c r="E78" i="4"/>
  <c r="S76" i="4"/>
  <c r="R76" i="4"/>
  <c r="Q76" i="4"/>
  <c r="P76" i="4"/>
  <c r="P75" i="4" s="1"/>
  <c r="L76" i="4"/>
  <c r="L75" i="4" s="1"/>
  <c r="H76" i="4"/>
  <c r="C76" i="4"/>
  <c r="O75" i="4"/>
  <c r="N75" i="4"/>
  <c r="M75" i="4"/>
  <c r="K75" i="4"/>
  <c r="S75" i="4" s="1"/>
  <c r="J75" i="4"/>
  <c r="R75" i="4" s="1"/>
  <c r="I75" i="4"/>
  <c r="Q75" i="4" s="1"/>
  <c r="H75" i="4"/>
  <c r="G75" i="4"/>
  <c r="F75" i="4"/>
  <c r="E75" i="4"/>
  <c r="C75" i="4" s="1"/>
  <c r="D75" i="4"/>
  <c r="S74" i="4"/>
  <c r="R74" i="4"/>
  <c r="Q74" i="4"/>
  <c r="P74" i="4"/>
  <c r="P73" i="4" s="1"/>
  <c r="L74" i="4"/>
  <c r="L73" i="4" s="1"/>
  <c r="H74" i="4"/>
  <c r="C74" i="4"/>
  <c r="O73" i="4"/>
  <c r="N73" i="4"/>
  <c r="N72" i="4" s="1"/>
  <c r="M73" i="4"/>
  <c r="M72" i="4" s="1"/>
  <c r="K73" i="4"/>
  <c r="S73" i="4" s="1"/>
  <c r="J73" i="4"/>
  <c r="R73" i="4" s="1"/>
  <c r="Q73" i="4"/>
  <c r="H73" i="4"/>
  <c r="G73" i="4"/>
  <c r="F73" i="4"/>
  <c r="F72" i="4" s="1"/>
  <c r="E73" i="4"/>
  <c r="E72" i="4" s="1"/>
  <c r="C72" i="4" s="1"/>
  <c r="D73" i="4"/>
  <c r="O72" i="4"/>
  <c r="K72" i="4"/>
  <c r="S72" i="4" s="1"/>
  <c r="I72" i="4"/>
  <c r="H72" i="4"/>
  <c r="G72" i="4"/>
  <c r="D72" i="4"/>
  <c r="S71" i="4"/>
  <c r="R71" i="4"/>
  <c r="Q71" i="4"/>
  <c r="P71" i="4" s="1"/>
  <c r="L71" i="4"/>
  <c r="H71" i="4"/>
  <c r="H69" i="4" s="1"/>
  <c r="H68" i="4" s="1"/>
  <c r="C71" i="4"/>
  <c r="S70" i="4"/>
  <c r="R70" i="4"/>
  <c r="Q70" i="4"/>
  <c r="P70" i="4" s="1"/>
  <c r="L70" i="4"/>
  <c r="H70" i="4"/>
  <c r="C70" i="4"/>
  <c r="O69" i="4"/>
  <c r="N69" i="4"/>
  <c r="N68" i="4" s="1"/>
  <c r="M69" i="4"/>
  <c r="M68" i="4" s="1"/>
  <c r="K69" i="4"/>
  <c r="S69" i="4" s="1"/>
  <c r="J69" i="4"/>
  <c r="R69" i="4" s="1"/>
  <c r="I69" i="4"/>
  <c r="Q69" i="4" s="1"/>
  <c r="G69" i="4"/>
  <c r="F69" i="4"/>
  <c r="F68" i="4" s="1"/>
  <c r="E69" i="4"/>
  <c r="E68" i="4" s="1"/>
  <c r="C68" i="4" s="1"/>
  <c r="D69" i="4"/>
  <c r="C69" i="4"/>
  <c r="O68" i="4"/>
  <c r="K68" i="4"/>
  <c r="S68" i="4" s="1"/>
  <c r="G68" i="4"/>
  <c r="D68" i="4"/>
  <c r="S67" i="4"/>
  <c r="R67" i="4"/>
  <c r="Q67" i="4"/>
  <c r="P67" i="4" s="1"/>
  <c r="L67" i="4"/>
  <c r="H67" i="4"/>
  <c r="C67" i="4"/>
  <c r="S66" i="4"/>
  <c r="R66" i="4"/>
  <c r="Q66" i="4"/>
  <c r="P66" i="4" s="1"/>
  <c r="P65" i="4" s="1"/>
  <c r="L66" i="4"/>
  <c r="L65" i="4" s="1"/>
  <c r="H66" i="4"/>
  <c r="C66" i="4"/>
  <c r="O65" i="4"/>
  <c r="N65" i="4"/>
  <c r="M65" i="4"/>
  <c r="K65" i="4"/>
  <c r="S65" i="4" s="1"/>
  <c r="J65" i="4"/>
  <c r="R65" i="4" s="1"/>
  <c r="I65" i="4"/>
  <c r="Q65" i="4" s="1"/>
  <c r="H65" i="4"/>
  <c r="G65" i="4"/>
  <c r="F65" i="4"/>
  <c r="E65" i="4"/>
  <c r="C65" i="4" s="1"/>
  <c r="S64" i="4"/>
  <c r="R64" i="4"/>
  <c r="Q64" i="4"/>
  <c r="L64" i="4"/>
  <c r="L63" i="4" s="1"/>
  <c r="H64" i="4"/>
  <c r="C64" i="4"/>
  <c r="O63" i="4"/>
  <c r="N63" i="4"/>
  <c r="M63" i="4"/>
  <c r="K63" i="4"/>
  <c r="S63" i="4" s="1"/>
  <c r="J63" i="4"/>
  <c r="R63" i="4" s="1"/>
  <c r="I63" i="4"/>
  <c r="Q63" i="4" s="1"/>
  <c r="G63" i="4"/>
  <c r="F63" i="4"/>
  <c r="E63" i="4"/>
  <c r="D63" i="4"/>
  <c r="C63" i="4" s="1"/>
  <c r="S62" i="4"/>
  <c r="R62" i="4"/>
  <c r="Q62" i="4"/>
  <c r="L62" i="4"/>
  <c r="L61" i="4" s="1"/>
  <c r="L60" i="4" s="1"/>
  <c r="H62" i="4"/>
  <c r="H61" i="4" s="1"/>
  <c r="H60" i="4" s="1"/>
  <c r="C62" i="4"/>
  <c r="O61" i="4"/>
  <c r="N61" i="4"/>
  <c r="M61" i="4"/>
  <c r="M60" i="4" s="1"/>
  <c r="K61" i="4"/>
  <c r="S61" i="4" s="1"/>
  <c r="J61" i="4"/>
  <c r="R61" i="4" s="1"/>
  <c r="I61" i="4"/>
  <c r="Q61" i="4" s="1"/>
  <c r="G61" i="4"/>
  <c r="G60" i="4" s="1"/>
  <c r="F61" i="4"/>
  <c r="E61" i="4"/>
  <c r="E60" i="4" s="1"/>
  <c r="D61" i="4"/>
  <c r="C61" i="4" s="1"/>
  <c r="O60" i="4"/>
  <c r="N60" i="4"/>
  <c r="K60" i="4"/>
  <c r="S60" i="4" s="1"/>
  <c r="J60" i="4"/>
  <c r="R60" i="4" s="1"/>
  <c r="F60" i="4"/>
  <c r="S59" i="4"/>
  <c r="R59" i="4"/>
  <c r="Q59" i="4"/>
  <c r="P59" i="4" s="1"/>
  <c r="P58" i="4" s="1"/>
  <c r="P57" i="4" s="1"/>
  <c r="L59" i="4"/>
  <c r="L58" i="4" s="1"/>
  <c r="L57" i="4" s="1"/>
  <c r="H59" i="4"/>
  <c r="C59" i="4"/>
  <c r="O58" i="4"/>
  <c r="N58" i="4"/>
  <c r="N57" i="4" s="1"/>
  <c r="M58" i="4"/>
  <c r="M57" i="4" s="1"/>
  <c r="K58" i="4"/>
  <c r="S58" i="4" s="1"/>
  <c r="J58" i="4"/>
  <c r="R58" i="4" s="1"/>
  <c r="I58" i="4"/>
  <c r="Q58" i="4" s="1"/>
  <c r="H58" i="4"/>
  <c r="H57" i="4" s="1"/>
  <c r="G58" i="4"/>
  <c r="G57" i="4" s="1"/>
  <c r="F58" i="4"/>
  <c r="F57" i="4" s="1"/>
  <c r="E58" i="4"/>
  <c r="E57" i="4" s="1"/>
  <c r="C57" i="4" s="1"/>
  <c r="D58" i="4"/>
  <c r="C58" i="4"/>
  <c r="O57" i="4"/>
  <c r="K57" i="4"/>
  <c r="S57" i="4" s="1"/>
  <c r="D57" i="4"/>
  <c r="S56" i="4"/>
  <c r="R56" i="4"/>
  <c r="Q56" i="4"/>
  <c r="P56" i="4" s="1"/>
  <c r="L56" i="4"/>
  <c r="H56" i="4"/>
  <c r="C56" i="4"/>
  <c r="S55" i="4"/>
  <c r="S54" i="4" s="1"/>
  <c r="R55" i="4"/>
  <c r="Q55" i="4"/>
  <c r="L55" i="4"/>
  <c r="L54" i="4" s="1"/>
  <c r="H55" i="4"/>
  <c r="C55" i="4"/>
  <c r="R54" i="4"/>
  <c r="O54" i="4"/>
  <c r="N54" i="4"/>
  <c r="M54" i="4"/>
  <c r="K54" i="4"/>
  <c r="J54" i="4"/>
  <c r="I54" i="4"/>
  <c r="H54" i="4"/>
  <c r="G54" i="4"/>
  <c r="F54" i="4"/>
  <c r="E54" i="4"/>
  <c r="D54" i="4"/>
  <c r="C54" i="4"/>
  <c r="S53" i="4"/>
  <c r="R53" i="4"/>
  <c r="Q53" i="4"/>
  <c r="P53" i="4"/>
  <c r="P52" i="4" s="1"/>
  <c r="L53" i="4"/>
  <c r="L52" i="4" s="1"/>
  <c r="H53" i="4"/>
  <c r="C53" i="4"/>
  <c r="O52" i="4"/>
  <c r="O45" i="4" s="1"/>
  <c r="N52" i="4"/>
  <c r="M52" i="4"/>
  <c r="K52" i="4"/>
  <c r="S52" i="4" s="1"/>
  <c r="J52" i="4"/>
  <c r="R52" i="4" s="1"/>
  <c r="I52" i="4"/>
  <c r="Q52" i="4" s="1"/>
  <c r="H52" i="4"/>
  <c r="G52" i="4"/>
  <c r="F52" i="4"/>
  <c r="F45" i="4" s="1"/>
  <c r="E52" i="4"/>
  <c r="D52" i="4"/>
  <c r="C52" i="4"/>
  <c r="S51" i="4"/>
  <c r="R51" i="4"/>
  <c r="Q51" i="4"/>
  <c r="P51" i="4" s="1"/>
  <c r="L51" i="4"/>
  <c r="H51" i="4"/>
  <c r="C51" i="4"/>
  <c r="S50" i="4"/>
  <c r="R50" i="4"/>
  <c r="P50" i="4" s="1"/>
  <c r="Q50" i="4"/>
  <c r="L50" i="4"/>
  <c r="L49" i="4" s="1"/>
  <c r="H50" i="4"/>
  <c r="C50" i="4"/>
  <c r="O49" i="4"/>
  <c r="N49" i="4"/>
  <c r="M49" i="4"/>
  <c r="K49" i="4"/>
  <c r="S49" i="4" s="1"/>
  <c r="J49" i="4"/>
  <c r="R49" i="4" s="1"/>
  <c r="I49" i="4"/>
  <c r="Q49" i="4" s="1"/>
  <c r="G49" i="4"/>
  <c r="F49" i="4"/>
  <c r="E49" i="4"/>
  <c r="D49" i="4"/>
  <c r="C49" i="4" s="1"/>
  <c r="S48" i="4"/>
  <c r="R48" i="4"/>
  <c r="Q48" i="4"/>
  <c r="L48" i="4"/>
  <c r="H48" i="4"/>
  <c r="C48" i="4"/>
  <c r="S47" i="4"/>
  <c r="R47" i="4"/>
  <c r="Q47" i="4"/>
  <c r="L47" i="4"/>
  <c r="H47" i="4"/>
  <c r="C47" i="4"/>
  <c r="O46" i="4"/>
  <c r="N46" i="4"/>
  <c r="M46" i="4"/>
  <c r="M45" i="4" s="1"/>
  <c r="K46" i="4"/>
  <c r="K45" i="4" s="1"/>
  <c r="J46" i="4"/>
  <c r="I46" i="4"/>
  <c r="G46" i="4"/>
  <c r="F46" i="4"/>
  <c r="E46" i="4"/>
  <c r="E45" i="4" s="1"/>
  <c r="D46" i="4"/>
  <c r="S44" i="4"/>
  <c r="Q44" i="4"/>
  <c r="Q43" i="4" s="1"/>
  <c r="L44" i="4"/>
  <c r="L43" i="4" s="1"/>
  <c r="J44" i="4"/>
  <c r="R44" i="4" s="1"/>
  <c r="C44" i="4"/>
  <c r="S43" i="4"/>
  <c r="O43" i="4"/>
  <c r="N43" i="4"/>
  <c r="M43" i="4"/>
  <c r="K43" i="4"/>
  <c r="K77" i="4" s="1"/>
  <c r="I43" i="4"/>
  <c r="G43" i="4"/>
  <c r="F43" i="4"/>
  <c r="E43" i="4"/>
  <c r="D43" i="4"/>
  <c r="C43" i="4" s="1"/>
  <c r="Q40" i="4"/>
  <c r="L40" i="4"/>
  <c r="L38" i="4" s="1"/>
  <c r="Q39" i="4"/>
  <c r="Q38" i="4" s="1"/>
  <c r="L39" i="4"/>
  <c r="H39" i="4"/>
  <c r="S38" i="4"/>
  <c r="R38" i="4"/>
  <c r="O38" i="4"/>
  <c r="N38" i="4"/>
  <c r="M38" i="4"/>
  <c r="K38" i="4"/>
  <c r="J38" i="4"/>
  <c r="I38" i="4"/>
  <c r="H38" i="4"/>
  <c r="G38" i="4"/>
  <c r="F38" i="4"/>
  <c r="E38" i="4"/>
  <c r="D38" i="4"/>
  <c r="C38" i="4"/>
  <c r="S36" i="4"/>
  <c r="S35" i="4" s="1"/>
  <c r="R36" i="4"/>
  <c r="R34" i="4" s="1"/>
  <c r="Q36" i="4"/>
  <c r="Q34" i="4" s="1"/>
  <c r="L36" i="4"/>
  <c r="H36" i="4"/>
  <c r="P36" i="4" s="1"/>
  <c r="C36" i="4"/>
  <c r="C35" i="4" s="1"/>
  <c r="O35" i="4"/>
  <c r="N35" i="4"/>
  <c r="M35" i="4"/>
  <c r="L35" i="4"/>
  <c r="K35" i="4"/>
  <c r="J35" i="4"/>
  <c r="H35" i="4"/>
  <c r="G35" i="4"/>
  <c r="F35" i="4"/>
  <c r="E35" i="4"/>
  <c r="D35" i="4"/>
  <c r="S34" i="4"/>
  <c r="O34" i="4"/>
  <c r="N34" i="4"/>
  <c r="M34" i="4"/>
  <c r="L34" i="4"/>
  <c r="K34" i="4"/>
  <c r="J34" i="4"/>
  <c r="I34" i="4"/>
  <c r="G34" i="4"/>
  <c r="F34" i="4"/>
  <c r="E34" i="4"/>
  <c r="D34" i="4"/>
  <c r="S33" i="4"/>
  <c r="R33" i="4"/>
  <c r="Q33" i="4"/>
  <c r="L33" i="4"/>
  <c r="H33" i="4"/>
  <c r="C33" i="4"/>
  <c r="S32" i="4"/>
  <c r="S31" i="4" s="1"/>
  <c r="R32" i="4"/>
  <c r="Q32" i="4"/>
  <c r="Q31" i="4" s="1"/>
  <c r="L32" i="4"/>
  <c r="H32" i="4"/>
  <c r="H31" i="4" s="1"/>
  <c r="C32" i="4"/>
  <c r="O31" i="4"/>
  <c r="N31" i="4"/>
  <c r="M31" i="4"/>
  <c r="L31" i="4"/>
  <c r="K31" i="4"/>
  <c r="J31" i="4"/>
  <c r="I31" i="4"/>
  <c r="G31" i="4"/>
  <c r="F31" i="4"/>
  <c r="E31" i="4"/>
  <c r="D31" i="4"/>
  <c r="S30" i="4"/>
  <c r="S29" i="4" s="1"/>
  <c r="R30" i="4"/>
  <c r="R29" i="4" s="1"/>
  <c r="Q30" i="4"/>
  <c r="Q29" i="4" s="1"/>
  <c r="L30" i="4"/>
  <c r="L29" i="4" s="1"/>
  <c r="H30" i="4"/>
  <c r="C30" i="4"/>
  <c r="C29" i="4" s="1"/>
  <c r="O29" i="4"/>
  <c r="N29" i="4"/>
  <c r="M29" i="4"/>
  <c r="K29" i="4"/>
  <c r="J29" i="4"/>
  <c r="I29" i="4"/>
  <c r="G29" i="4"/>
  <c r="F29" i="4"/>
  <c r="E29" i="4"/>
  <c r="D29" i="4"/>
  <c r="S28" i="4"/>
  <c r="R28" i="4"/>
  <c r="Q28" i="4"/>
  <c r="L28" i="4"/>
  <c r="L26" i="4" s="1"/>
  <c r="H28" i="4"/>
  <c r="C28" i="4"/>
  <c r="S27" i="4"/>
  <c r="R27" i="4"/>
  <c r="R26" i="4" s="1"/>
  <c r="Q27" i="4"/>
  <c r="L27" i="4"/>
  <c r="H27" i="4"/>
  <c r="C27" i="4"/>
  <c r="C26" i="4" s="1"/>
  <c r="C25" i="4" s="1"/>
  <c r="S26" i="4"/>
  <c r="O26" i="4"/>
  <c r="O25" i="4" s="1"/>
  <c r="N26" i="4"/>
  <c r="M26" i="4"/>
  <c r="M25" i="4" s="1"/>
  <c r="K26" i="4"/>
  <c r="K25" i="4" s="1"/>
  <c r="J26" i="4"/>
  <c r="I26" i="4"/>
  <c r="G26" i="4"/>
  <c r="G25" i="4" s="1"/>
  <c r="F26" i="4"/>
  <c r="F25" i="4" s="1"/>
  <c r="E26" i="4"/>
  <c r="D26" i="4"/>
  <c r="D25" i="4" s="1"/>
  <c r="J25" i="4"/>
  <c r="I25" i="4"/>
  <c r="E25" i="4"/>
  <c r="S24" i="4"/>
  <c r="R24" i="4"/>
  <c r="Q24" i="4"/>
  <c r="P24" i="4"/>
  <c r="L24" i="4"/>
  <c r="S23" i="4"/>
  <c r="R23" i="4"/>
  <c r="L23" i="4"/>
  <c r="P23" i="4" s="1"/>
  <c r="P22" i="4" s="1"/>
  <c r="I23" i="4"/>
  <c r="Q23" i="4" s="1"/>
  <c r="Q22" i="4" s="1"/>
  <c r="H23" i="4"/>
  <c r="H22" i="4" s="1"/>
  <c r="G23" i="4"/>
  <c r="F23" i="4"/>
  <c r="F22" i="4" s="1"/>
  <c r="E23" i="4"/>
  <c r="E22" i="4" s="1"/>
  <c r="D23" i="4"/>
  <c r="C23" i="4"/>
  <c r="S22" i="4"/>
  <c r="R22" i="4"/>
  <c r="O22" i="4"/>
  <c r="N22" i="4"/>
  <c r="M22" i="4"/>
  <c r="K22" i="4"/>
  <c r="J22" i="4"/>
  <c r="G22" i="4"/>
  <c r="D22" i="4"/>
  <c r="C22" i="4"/>
  <c r="S21" i="4"/>
  <c r="R21" i="4"/>
  <c r="Q21" i="4"/>
  <c r="L21" i="4"/>
  <c r="H21" i="4"/>
  <c r="C21" i="4"/>
  <c r="S20" i="4"/>
  <c r="S19" i="4" s="1"/>
  <c r="R20" i="4"/>
  <c r="R19" i="4" s="1"/>
  <c r="Q20" i="4"/>
  <c r="L20" i="4"/>
  <c r="H20" i="4"/>
  <c r="P20" i="4" s="1"/>
  <c r="C20" i="4"/>
  <c r="O19" i="4"/>
  <c r="N19" i="4"/>
  <c r="M19" i="4"/>
  <c r="K19" i="4"/>
  <c r="J19" i="4"/>
  <c r="I19" i="4"/>
  <c r="G19" i="4"/>
  <c r="F19" i="4"/>
  <c r="E19" i="4"/>
  <c r="D19" i="4"/>
  <c r="C19" i="4"/>
  <c r="S18" i="4"/>
  <c r="S14" i="4" s="1"/>
  <c r="R18" i="4"/>
  <c r="Q18" i="4"/>
  <c r="L18" i="4"/>
  <c r="H18" i="4"/>
  <c r="P18" i="4" s="1"/>
  <c r="C18" i="4"/>
  <c r="S17" i="4"/>
  <c r="R17" i="4"/>
  <c r="R14" i="4" s="1"/>
  <c r="R13" i="4" s="1"/>
  <c r="R11" i="4" s="1"/>
  <c r="Q17" i="4"/>
  <c r="L17" i="4"/>
  <c r="H17" i="4"/>
  <c r="C17" i="4"/>
  <c r="S16" i="4"/>
  <c r="R16" i="4"/>
  <c r="Q16" i="4"/>
  <c r="P16" i="4"/>
  <c r="L16" i="4"/>
  <c r="H16" i="4"/>
  <c r="C16" i="4"/>
  <c r="S15" i="4"/>
  <c r="R15" i="4"/>
  <c r="Q15" i="4"/>
  <c r="L15" i="4"/>
  <c r="H15" i="4"/>
  <c r="C15" i="4"/>
  <c r="O14" i="4"/>
  <c r="N14" i="4"/>
  <c r="N13" i="4" s="1"/>
  <c r="N11" i="4" s="1"/>
  <c r="M14" i="4"/>
  <c r="M13" i="4" s="1"/>
  <c r="M11" i="4" s="1"/>
  <c r="K14" i="4"/>
  <c r="K13" i="4" s="1"/>
  <c r="K11" i="4" s="1"/>
  <c r="K37" i="4" s="1"/>
  <c r="K41" i="4" s="1"/>
  <c r="J14" i="4"/>
  <c r="J13" i="4" s="1"/>
  <c r="J11" i="4" s="1"/>
  <c r="I14" i="4"/>
  <c r="G14" i="4"/>
  <c r="G13" i="4" s="1"/>
  <c r="G11" i="4" s="1"/>
  <c r="F14" i="4"/>
  <c r="F13" i="4" s="1"/>
  <c r="F11" i="4" s="1"/>
  <c r="E14" i="4"/>
  <c r="E13" i="4" s="1"/>
  <c r="D14" i="4"/>
  <c r="C14" i="4"/>
  <c r="C13" i="4" s="1"/>
  <c r="C11" i="4" s="1"/>
  <c r="O13" i="4"/>
  <c r="O11" i="4" s="1"/>
  <c r="D13" i="4"/>
  <c r="D11" i="4" s="1"/>
  <c r="D37" i="4" s="1"/>
  <c r="S12" i="4"/>
  <c r="R12" i="4"/>
  <c r="Q12" i="4"/>
  <c r="P12" i="4"/>
  <c r="L12" i="4"/>
  <c r="C12" i="4"/>
  <c r="P37" i="5" l="1"/>
  <c r="P41" i="5" s="1"/>
  <c r="S84" i="4"/>
  <c r="L79" i="4"/>
  <c r="L78" i="4" s="1"/>
  <c r="R84" i="4"/>
  <c r="Q78" i="4"/>
  <c r="P81" i="4"/>
  <c r="L69" i="4"/>
  <c r="L68" i="4" s="1"/>
  <c r="P49" i="4"/>
  <c r="N45" i="4"/>
  <c r="R45" i="4" s="1"/>
  <c r="R46" i="4"/>
  <c r="L46" i="4"/>
  <c r="Q46" i="4"/>
  <c r="P39" i="4"/>
  <c r="P33" i="4"/>
  <c r="N25" i="4"/>
  <c r="P30" i="4"/>
  <c r="P29" i="4" s="1"/>
  <c r="P28" i="4"/>
  <c r="Q25" i="4"/>
  <c r="P27" i="4"/>
  <c r="M37" i="4"/>
  <c r="M41" i="4" s="1"/>
  <c r="Q26" i="4"/>
  <c r="L19" i="4"/>
  <c r="P21" i="4"/>
  <c r="L14" i="4"/>
  <c r="K79" i="4"/>
  <c r="K78" i="4" s="1"/>
  <c r="S78" i="4" s="1"/>
  <c r="P69" i="4"/>
  <c r="P68" i="4" s="1"/>
  <c r="I68" i="4"/>
  <c r="H63" i="4"/>
  <c r="P64" i="4"/>
  <c r="P63" i="4" s="1"/>
  <c r="P62" i="4"/>
  <c r="P61" i="4" s="1"/>
  <c r="P60" i="4" s="1"/>
  <c r="I57" i="4"/>
  <c r="Q57" i="4" s="1"/>
  <c r="Q54" i="4"/>
  <c r="P55" i="4"/>
  <c r="P54" i="4" s="1"/>
  <c r="G45" i="4"/>
  <c r="P48" i="4"/>
  <c r="H46" i="4"/>
  <c r="G77" i="4"/>
  <c r="J45" i="4"/>
  <c r="I45" i="4"/>
  <c r="Q45" i="4" s="1"/>
  <c r="C46" i="4"/>
  <c r="R31" i="4"/>
  <c r="R25" i="4" s="1"/>
  <c r="C31" i="4"/>
  <c r="J37" i="4"/>
  <c r="J41" i="4" s="1"/>
  <c r="H29" i="4"/>
  <c r="H26" i="4"/>
  <c r="P26" i="4" s="1"/>
  <c r="H25" i="4"/>
  <c r="G37" i="4"/>
  <c r="G41" i="4" s="1"/>
  <c r="P19" i="4"/>
  <c r="Q19" i="4"/>
  <c r="Q14" i="4"/>
  <c r="I13" i="4"/>
  <c r="I11" i="4" s="1"/>
  <c r="I37" i="4" s="1"/>
  <c r="H14" i="4"/>
  <c r="R43" i="4"/>
  <c r="P44" i="4"/>
  <c r="P43" i="4" s="1"/>
  <c r="L45" i="4"/>
  <c r="L77" i="4" s="1"/>
  <c r="P72" i="4"/>
  <c r="R79" i="4"/>
  <c r="P79" i="4" s="1"/>
  <c r="S25" i="4"/>
  <c r="M77" i="4"/>
  <c r="P35" i="4"/>
  <c r="P34" i="4"/>
  <c r="N77" i="4"/>
  <c r="O37" i="4"/>
  <c r="O41" i="4" s="1"/>
  <c r="O77" i="4"/>
  <c r="S77" i="4" s="1"/>
  <c r="E11" i="4"/>
  <c r="E37" i="4" s="1"/>
  <c r="E41" i="4" s="1"/>
  <c r="L25" i="4"/>
  <c r="E77" i="4"/>
  <c r="H79" i="4"/>
  <c r="H78" i="4" s="1"/>
  <c r="D41" i="4"/>
  <c r="N37" i="4"/>
  <c r="N41" i="4" s="1"/>
  <c r="F37" i="4"/>
  <c r="F41" i="4" s="1"/>
  <c r="S13" i="4"/>
  <c r="S11" i="4" s="1"/>
  <c r="S37" i="4" s="1"/>
  <c r="S41" i="4" s="1"/>
  <c r="P38" i="4"/>
  <c r="F77" i="4"/>
  <c r="S45" i="4"/>
  <c r="Q68" i="4"/>
  <c r="Q72" i="4"/>
  <c r="L72" i="4"/>
  <c r="Q87" i="4"/>
  <c r="P15" i="4"/>
  <c r="P17" i="4"/>
  <c r="H19" i="4"/>
  <c r="H13" i="4" s="1"/>
  <c r="H11" i="4" s="1"/>
  <c r="I22" i="4"/>
  <c r="P32" i="4"/>
  <c r="P31" i="4" s="1"/>
  <c r="H34" i="4"/>
  <c r="H44" i="4"/>
  <c r="H43" i="4" s="1"/>
  <c r="D45" i="4"/>
  <c r="C45" i="4" s="1"/>
  <c r="S46" i="4"/>
  <c r="D78" i="4"/>
  <c r="C78" i="4" s="1"/>
  <c r="S79" i="4"/>
  <c r="L22" i="4"/>
  <c r="C34" i="4"/>
  <c r="R35" i="4"/>
  <c r="P40" i="4"/>
  <c r="N79" i="4"/>
  <c r="N78" i="4" s="1"/>
  <c r="R78" i="4" s="1"/>
  <c r="P78" i="4" s="1"/>
  <c r="P47" i="4"/>
  <c r="H49" i="4"/>
  <c r="H45" i="4" s="1"/>
  <c r="J57" i="4"/>
  <c r="R57" i="4" s="1"/>
  <c r="I60" i="4"/>
  <c r="Q60" i="4" s="1"/>
  <c r="J68" i="4"/>
  <c r="R68" i="4" s="1"/>
  <c r="J72" i="4"/>
  <c r="R72" i="4" s="1"/>
  <c r="P80" i="4"/>
  <c r="J43" i="4"/>
  <c r="J77" i="4" s="1"/>
  <c r="Q35" i="4"/>
  <c r="C73" i="4"/>
  <c r="H84" i="4"/>
  <c r="P84" i="4" s="1"/>
  <c r="D60" i="4"/>
  <c r="C60" i="4" s="1"/>
  <c r="M61" i="3"/>
  <c r="M58" i="3"/>
  <c r="D79" i="3"/>
  <c r="R90" i="3"/>
  <c r="M90" i="3"/>
  <c r="I90" i="3"/>
  <c r="D90" i="3"/>
  <c r="T89" i="3"/>
  <c r="S89" i="3"/>
  <c r="R89" i="3"/>
  <c r="Q89" i="3"/>
  <c r="M89" i="3"/>
  <c r="I89" i="3"/>
  <c r="D89" i="3"/>
  <c r="T88" i="3"/>
  <c r="S88" i="3"/>
  <c r="R88" i="3"/>
  <c r="Q88" i="3"/>
  <c r="M88" i="3"/>
  <c r="I88" i="3"/>
  <c r="D88" i="3"/>
  <c r="P87" i="3"/>
  <c r="O87" i="3"/>
  <c r="N87" i="3"/>
  <c r="M87" i="3" s="1"/>
  <c r="L87" i="3"/>
  <c r="T87" i="3" s="1"/>
  <c r="K87" i="3"/>
  <c r="J87" i="3"/>
  <c r="R87" i="3" s="1"/>
  <c r="H87" i="3"/>
  <c r="G87" i="3"/>
  <c r="F87" i="3"/>
  <c r="E87" i="3"/>
  <c r="T85" i="3"/>
  <c r="S85" i="3"/>
  <c r="R85" i="3"/>
  <c r="I85" i="3"/>
  <c r="D85" i="3"/>
  <c r="Q84" i="3"/>
  <c r="N84" i="3"/>
  <c r="O84" i="3" s="1"/>
  <c r="O79" i="3" s="1"/>
  <c r="O78" i="3" s="1"/>
  <c r="J84" i="3"/>
  <c r="E84" i="3"/>
  <c r="F84" i="3" s="1"/>
  <c r="F79" i="3" s="1"/>
  <c r="F78" i="3" s="1"/>
  <c r="S83" i="3"/>
  <c r="R83" i="3"/>
  <c r="Q83" i="3"/>
  <c r="L83" i="3"/>
  <c r="H83" i="3"/>
  <c r="C83" i="3"/>
  <c r="S82" i="3"/>
  <c r="R82" i="3"/>
  <c r="Q82" i="3"/>
  <c r="L82" i="3"/>
  <c r="H82" i="3"/>
  <c r="C82" i="3"/>
  <c r="S81" i="3"/>
  <c r="R81" i="3"/>
  <c r="Q81" i="3"/>
  <c r="L81" i="3"/>
  <c r="H81" i="3"/>
  <c r="C81" i="3"/>
  <c r="S80" i="3"/>
  <c r="R80" i="3"/>
  <c r="Q80" i="3"/>
  <c r="L80" i="3"/>
  <c r="H80" i="3"/>
  <c r="C80" i="3"/>
  <c r="M79" i="3"/>
  <c r="M78" i="3" s="1"/>
  <c r="I79" i="3"/>
  <c r="I78" i="3" s="1"/>
  <c r="G79" i="3"/>
  <c r="G78" i="3" s="1"/>
  <c r="P46" i="4" l="1"/>
  <c r="P45" i="4" s="1"/>
  <c r="L13" i="4"/>
  <c r="L11" i="4" s="1"/>
  <c r="L37" i="4" s="1"/>
  <c r="L41" i="4" s="1"/>
  <c r="Q13" i="4"/>
  <c r="Q11" i="4" s="1"/>
  <c r="Q37" i="4" s="1"/>
  <c r="Q41" i="4" s="1"/>
  <c r="I77" i="4"/>
  <c r="Q77" i="4" s="1"/>
  <c r="P25" i="4"/>
  <c r="R37" i="4"/>
  <c r="R41" i="4" s="1"/>
  <c r="D77" i="4"/>
  <c r="C77" i="4" s="1"/>
  <c r="H77" i="4"/>
  <c r="H37" i="4"/>
  <c r="H41" i="4" s="1"/>
  <c r="I41" i="4"/>
  <c r="P14" i="4"/>
  <c r="P13" i="4" s="1"/>
  <c r="P11" i="4" s="1"/>
  <c r="R77" i="4"/>
  <c r="P77" i="4"/>
  <c r="C37" i="4"/>
  <c r="C41" i="4" s="1"/>
  <c r="R84" i="3"/>
  <c r="N79" i="3"/>
  <c r="N78" i="3" s="1"/>
  <c r="D78" i="3"/>
  <c r="E79" i="3"/>
  <c r="E78" i="3" s="1"/>
  <c r="K84" i="3"/>
  <c r="S84" i="3" s="1"/>
  <c r="Q79" i="3"/>
  <c r="L84" i="3"/>
  <c r="L79" i="3" s="1"/>
  <c r="L78" i="3" s="1"/>
  <c r="S87" i="3"/>
  <c r="Q78" i="3"/>
  <c r="P81" i="3"/>
  <c r="D87" i="3"/>
  <c r="C84" i="3"/>
  <c r="I87" i="3"/>
  <c r="Q87" i="3"/>
  <c r="P80" i="3"/>
  <c r="J79" i="3"/>
  <c r="H84" i="3"/>
  <c r="P37" i="4" l="1"/>
  <c r="P41" i="4" s="1"/>
  <c r="K79" i="3"/>
  <c r="C78" i="3"/>
  <c r="P84" i="3"/>
  <c r="C79" i="3"/>
  <c r="R79" i="3"/>
  <c r="P79" i="3" s="1"/>
  <c r="J78" i="3"/>
  <c r="R78" i="3" s="1"/>
  <c r="P78" i="3" s="1"/>
  <c r="S79" i="3"/>
  <c r="K78" i="3"/>
  <c r="S78" i="3" s="1"/>
  <c r="H79" i="3"/>
  <c r="H78" i="3" s="1"/>
  <c r="G73" i="3" l="1"/>
  <c r="I73" i="3"/>
  <c r="J44" i="3"/>
  <c r="C36" i="3"/>
  <c r="H15" i="3"/>
  <c r="S76" i="3" l="1"/>
  <c r="R76" i="3"/>
  <c r="Q76" i="3"/>
  <c r="P76" i="3" s="1"/>
  <c r="P75" i="3" s="1"/>
  <c r="L76" i="3"/>
  <c r="L75" i="3" s="1"/>
  <c r="H76" i="3"/>
  <c r="H75" i="3" s="1"/>
  <c r="C76" i="3"/>
  <c r="O75" i="3"/>
  <c r="N75" i="3"/>
  <c r="M75" i="3"/>
  <c r="K75" i="3"/>
  <c r="J75" i="3"/>
  <c r="I75" i="3"/>
  <c r="Q75" i="3" s="1"/>
  <c r="G75" i="3"/>
  <c r="G72" i="3" s="1"/>
  <c r="F75" i="3"/>
  <c r="E75" i="3"/>
  <c r="D75" i="3"/>
  <c r="S74" i="3"/>
  <c r="R74" i="3"/>
  <c r="Q74" i="3"/>
  <c r="P74" i="3" s="1"/>
  <c r="P73" i="3" s="1"/>
  <c r="P72" i="3" s="1"/>
  <c r="L74" i="3"/>
  <c r="L73" i="3" s="1"/>
  <c r="L72" i="3" s="1"/>
  <c r="H74" i="3"/>
  <c r="H73" i="3" s="1"/>
  <c r="H72" i="3" s="1"/>
  <c r="C74" i="3"/>
  <c r="O73" i="3"/>
  <c r="N73" i="3"/>
  <c r="M73" i="3"/>
  <c r="M72" i="3" s="1"/>
  <c r="K73" i="3"/>
  <c r="J73" i="3"/>
  <c r="Q73" i="3"/>
  <c r="F73" i="3"/>
  <c r="F72" i="3" s="1"/>
  <c r="E73" i="3"/>
  <c r="D73" i="3"/>
  <c r="K72" i="3"/>
  <c r="S71" i="3"/>
  <c r="R71" i="3"/>
  <c r="Q71" i="3"/>
  <c r="L71" i="3"/>
  <c r="L69" i="3" s="1"/>
  <c r="L68" i="3" s="1"/>
  <c r="H71" i="3"/>
  <c r="C71" i="3"/>
  <c r="S70" i="3"/>
  <c r="R70" i="3"/>
  <c r="Q70" i="3"/>
  <c r="L70" i="3"/>
  <c r="H70" i="3"/>
  <c r="C70" i="3"/>
  <c r="O69" i="3"/>
  <c r="O68" i="3" s="1"/>
  <c r="N69" i="3"/>
  <c r="M69" i="3"/>
  <c r="M68" i="3" s="1"/>
  <c r="K69" i="3"/>
  <c r="J69" i="3"/>
  <c r="I69" i="3"/>
  <c r="G69" i="3"/>
  <c r="G68" i="3" s="1"/>
  <c r="F69" i="3"/>
  <c r="F68" i="3" s="1"/>
  <c r="E69" i="3"/>
  <c r="E68" i="3" s="1"/>
  <c r="D69" i="3"/>
  <c r="N68" i="3"/>
  <c r="J68" i="3"/>
  <c r="I68" i="3"/>
  <c r="S67" i="3"/>
  <c r="R67" i="3"/>
  <c r="Q67" i="3"/>
  <c r="L67" i="3"/>
  <c r="H67" i="3"/>
  <c r="C67" i="3"/>
  <c r="S66" i="3"/>
  <c r="R66" i="3"/>
  <c r="Q66" i="3"/>
  <c r="P66" i="3" s="1"/>
  <c r="P65" i="3" s="1"/>
  <c r="L66" i="3"/>
  <c r="L65" i="3" s="1"/>
  <c r="H66" i="3"/>
  <c r="C66" i="3"/>
  <c r="O65" i="3"/>
  <c r="N65" i="3"/>
  <c r="M65" i="3"/>
  <c r="K65" i="3"/>
  <c r="S65" i="3" s="1"/>
  <c r="J65" i="3"/>
  <c r="R65" i="3" s="1"/>
  <c r="I65" i="3"/>
  <c r="Q65" i="3" s="1"/>
  <c r="G65" i="3"/>
  <c r="F65" i="3"/>
  <c r="E65" i="3"/>
  <c r="C65" i="3" s="1"/>
  <c r="S64" i="3"/>
  <c r="R64" i="3"/>
  <c r="Q64" i="3"/>
  <c r="L64" i="3"/>
  <c r="L63" i="3" s="1"/>
  <c r="H64" i="3"/>
  <c r="C64" i="3"/>
  <c r="O63" i="3"/>
  <c r="N63" i="3"/>
  <c r="M63" i="3"/>
  <c r="K63" i="3"/>
  <c r="S63" i="3" s="1"/>
  <c r="J63" i="3"/>
  <c r="I63" i="3"/>
  <c r="G63" i="3"/>
  <c r="F63" i="3"/>
  <c r="E63" i="3"/>
  <c r="D63" i="3"/>
  <c r="S62" i="3"/>
  <c r="R62" i="3"/>
  <c r="Q62" i="3"/>
  <c r="P62" i="3" s="1"/>
  <c r="P61" i="3" s="1"/>
  <c r="P60" i="3" s="1"/>
  <c r="L62" i="3"/>
  <c r="L61" i="3" s="1"/>
  <c r="L60" i="3" s="1"/>
  <c r="H62" i="3"/>
  <c r="H61" i="3" s="1"/>
  <c r="H60" i="3" s="1"/>
  <c r="C62" i="3"/>
  <c r="O61" i="3"/>
  <c r="N61" i="3"/>
  <c r="N60" i="3" s="1"/>
  <c r="K61" i="3"/>
  <c r="K60" i="3" s="1"/>
  <c r="S60" i="3" s="1"/>
  <c r="J61" i="3"/>
  <c r="R61" i="3" s="1"/>
  <c r="I61" i="3"/>
  <c r="Q61" i="3" s="1"/>
  <c r="G61" i="3"/>
  <c r="F61" i="3"/>
  <c r="F60" i="3" s="1"/>
  <c r="E61" i="3"/>
  <c r="D61" i="3"/>
  <c r="C61" i="3" s="1"/>
  <c r="O60" i="3"/>
  <c r="M60" i="3"/>
  <c r="G60" i="3"/>
  <c r="E60" i="3"/>
  <c r="S59" i="3"/>
  <c r="R59" i="3"/>
  <c r="Q59" i="3"/>
  <c r="L59" i="3"/>
  <c r="L58" i="3" s="1"/>
  <c r="L57" i="3" s="1"/>
  <c r="H59" i="3"/>
  <c r="H58" i="3" s="1"/>
  <c r="H57" i="3" s="1"/>
  <c r="C59" i="3"/>
  <c r="O58" i="3"/>
  <c r="O57" i="3" s="1"/>
  <c r="N58" i="3"/>
  <c r="N57" i="3" s="1"/>
  <c r="M57" i="3"/>
  <c r="K58" i="3"/>
  <c r="J58" i="3"/>
  <c r="I58" i="3"/>
  <c r="G58" i="3"/>
  <c r="G57" i="3" s="1"/>
  <c r="F58" i="3"/>
  <c r="F57" i="3" s="1"/>
  <c r="E58" i="3"/>
  <c r="E57" i="3" s="1"/>
  <c r="D58" i="3"/>
  <c r="C58" i="3" s="1"/>
  <c r="K57" i="3"/>
  <c r="J57" i="3"/>
  <c r="S56" i="3"/>
  <c r="R56" i="3"/>
  <c r="Q56" i="3"/>
  <c r="L56" i="3"/>
  <c r="H56" i="3"/>
  <c r="C56" i="3"/>
  <c r="S55" i="3"/>
  <c r="R55" i="3"/>
  <c r="Q55" i="3"/>
  <c r="L55" i="3"/>
  <c r="H55" i="3"/>
  <c r="C55" i="3"/>
  <c r="O54" i="3"/>
  <c r="N54" i="3"/>
  <c r="M54" i="3"/>
  <c r="K54" i="3"/>
  <c r="J54" i="3"/>
  <c r="I54" i="3"/>
  <c r="G54" i="3"/>
  <c r="F54" i="3"/>
  <c r="E54" i="3"/>
  <c r="D54" i="3"/>
  <c r="S53" i="3"/>
  <c r="R53" i="3"/>
  <c r="Q53" i="3"/>
  <c r="L53" i="3"/>
  <c r="L52" i="3" s="1"/>
  <c r="H53" i="3"/>
  <c r="H52" i="3" s="1"/>
  <c r="C53" i="3"/>
  <c r="O52" i="3"/>
  <c r="N52" i="3"/>
  <c r="M52" i="3"/>
  <c r="K52" i="3"/>
  <c r="J52" i="3"/>
  <c r="I52" i="3"/>
  <c r="G52" i="3"/>
  <c r="F52" i="3"/>
  <c r="E52" i="3"/>
  <c r="D52" i="3"/>
  <c r="S51" i="3"/>
  <c r="R51" i="3"/>
  <c r="Q51" i="3"/>
  <c r="L51" i="3"/>
  <c r="H51" i="3"/>
  <c r="C51" i="3"/>
  <c r="S50" i="3"/>
  <c r="R50" i="3"/>
  <c r="Q50" i="3"/>
  <c r="P50" i="3"/>
  <c r="L50" i="3"/>
  <c r="H50" i="3"/>
  <c r="C50" i="3"/>
  <c r="O49" i="3"/>
  <c r="O45" i="3" s="1"/>
  <c r="N49" i="3"/>
  <c r="M49" i="3"/>
  <c r="K49" i="3"/>
  <c r="J49" i="3"/>
  <c r="I49" i="3"/>
  <c r="G49" i="3"/>
  <c r="F49" i="3"/>
  <c r="E49" i="3"/>
  <c r="D49" i="3"/>
  <c r="S48" i="3"/>
  <c r="R48" i="3"/>
  <c r="Q48" i="3"/>
  <c r="L48" i="3"/>
  <c r="H48" i="3"/>
  <c r="C48" i="3"/>
  <c r="S47" i="3"/>
  <c r="R47" i="3"/>
  <c r="Q47" i="3"/>
  <c r="L47" i="3"/>
  <c r="H47" i="3"/>
  <c r="C47" i="3"/>
  <c r="O46" i="3"/>
  <c r="N46" i="3"/>
  <c r="N45" i="3" s="1"/>
  <c r="M46" i="3"/>
  <c r="K46" i="3"/>
  <c r="J46" i="3"/>
  <c r="I46" i="3"/>
  <c r="G46" i="3"/>
  <c r="F46" i="3"/>
  <c r="E46" i="3"/>
  <c r="D46" i="3"/>
  <c r="S44" i="3"/>
  <c r="S43" i="3" s="1"/>
  <c r="R44" i="3"/>
  <c r="R43" i="3" s="1"/>
  <c r="Q44" i="3"/>
  <c r="Q43" i="3" s="1"/>
  <c r="L44" i="3"/>
  <c r="L43" i="3" s="1"/>
  <c r="H44" i="3"/>
  <c r="H43" i="3" s="1"/>
  <c r="C44" i="3"/>
  <c r="O43" i="3"/>
  <c r="N43" i="3"/>
  <c r="M43" i="3"/>
  <c r="K43" i="3"/>
  <c r="J43" i="3"/>
  <c r="I43" i="3"/>
  <c r="G43" i="3"/>
  <c r="F43" i="3"/>
  <c r="E43" i="3"/>
  <c r="D43" i="3"/>
  <c r="Q40" i="3"/>
  <c r="L40" i="3"/>
  <c r="P40" i="3" s="1"/>
  <c r="Q39" i="3"/>
  <c r="L39" i="3"/>
  <c r="H39" i="3"/>
  <c r="S38" i="3"/>
  <c r="R38" i="3"/>
  <c r="O38" i="3"/>
  <c r="N38" i="3"/>
  <c r="M38" i="3"/>
  <c r="K38" i="3"/>
  <c r="J38" i="3"/>
  <c r="I38" i="3"/>
  <c r="H38" i="3"/>
  <c r="G38" i="3"/>
  <c r="F38" i="3"/>
  <c r="E38" i="3"/>
  <c r="D38" i="3"/>
  <c r="C38" i="3"/>
  <c r="S36" i="3"/>
  <c r="S35" i="3" s="1"/>
  <c r="R36" i="3"/>
  <c r="R35" i="3" s="1"/>
  <c r="Q36" i="3"/>
  <c r="Q35" i="3" s="1"/>
  <c r="L36" i="3"/>
  <c r="L35" i="3" s="1"/>
  <c r="H36" i="3"/>
  <c r="H34" i="3" s="1"/>
  <c r="O35" i="3"/>
  <c r="N35" i="3"/>
  <c r="M35" i="3"/>
  <c r="K35" i="3"/>
  <c r="J35" i="3"/>
  <c r="I35" i="3"/>
  <c r="H35" i="3"/>
  <c r="G35" i="3"/>
  <c r="F35" i="3"/>
  <c r="E35" i="3"/>
  <c r="D35" i="3"/>
  <c r="C35" i="3"/>
  <c r="R34" i="3"/>
  <c r="Q34" i="3"/>
  <c r="O34" i="3"/>
  <c r="N34" i="3"/>
  <c r="M34" i="3"/>
  <c r="K34" i="3"/>
  <c r="J34" i="3"/>
  <c r="I34" i="3"/>
  <c r="G34" i="3"/>
  <c r="F34" i="3"/>
  <c r="E34" i="3"/>
  <c r="D34" i="3"/>
  <c r="C34" i="3"/>
  <c r="S33" i="3"/>
  <c r="R33" i="3"/>
  <c r="Q33" i="3"/>
  <c r="Q31" i="3" s="1"/>
  <c r="L33" i="3"/>
  <c r="H33" i="3"/>
  <c r="C33" i="3"/>
  <c r="S32" i="3"/>
  <c r="R32" i="3"/>
  <c r="R31" i="3" s="1"/>
  <c r="Q32" i="3"/>
  <c r="L32" i="3"/>
  <c r="H32" i="3"/>
  <c r="C32" i="3"/>
  <c r="O31" i="3"/>
  <c r="N31" i="3"/>
  <c r="M31" i="3"/>
  <c r="K31" i="3"/>
  <c r="J31" i="3"/>
  <c r="I31" i="3"/>
  <c r="G31" i="3"/>
  <c r="F31" i="3"/>
  <c r="E31" i="3"/>
  <c r="D31" i="3"/>
  <c r="S30" i="3"/>
  <c r="S29" i="3" s="1"/>
  <c r="R30" i="3"/>
  <c r="R29" i="3" s="1"/>
  <c r="Q30" i="3"/>
  <c r="Q29" i="3" s="1"/>
  <c r="L30" i="3"/>
  <c r="L29" i="3" s="1"/>
  <c r="H30" i="3"/>
  <c r="H29" i="3" s="1"/>
  <c r="C30" i="3"/>
  <c r="C29" i="3" s="1"/>
  <c r="O29" i="3"/>
  <c r="N29" i="3"/>
  <c r="M29" i="3"/>
  <c r="K29" i="3"/>
  <c r="J29" i="3"/>
  <c r="I29" i="3"/>
  <c r="G29" i="3"/>
  <c r="F29" i="3"/>
  <c r="E29" i="3"/>
  <c r="D29" i="3"/>
  <c r="S28" i="3"/>
  <c r="R28" i="3"/>
  <c r="R26" i="3" s="1"/>
  <c r="Q28" i="3"/>
  <c r="L28" i="3"/>
  <c r="H28" i="3"/>
  <c r="C28" i="3"/>
  <c r="S27" i="3"/>
  <c r="S26" i="3" s="1"/>
  <c r="R27" i="3"/>
  <c r="Q27" i="3"/>
  <c r="L27" i="3"/>
  <c r="P27" i="3" s="1"/>
  <c r="H27" i="3"/>
  <c r="C27" i="3"/>
  <c r="O26" i="3"/>
  <c r="N26" i="3"/>
  <c r="M26" i="3"/>
  <c r="M25" i="3" s="1"/>
  <c r="K26" i="3"/>
  <c r="K25" i="3" s="1"/>
  <c r="J26" i="3"/>
  <c r="J25" i="3" s="1"/>
  <c r="I26" i="3"/>
  <c r="G26" i="3"/>
  <c r="F26" i="3"/>
  <c r="E26" i="3"/>
  <c r="D26" i="3"/>
  <c r="F25" i="3"/>
  <c r="E25" i="3"/>
  <c r="D25" i="3"/>
  <c r="S24" i="3"/>
  <c r="R24" i="3"/>
  <c r="Q24" i="3"/>
  <c r="L24" i="3"/>
  <c r="P24" i="3" s="1"/>
  <c r="S23" i="3"/>
  <c r="R23" i="3"/>
  <c r="R22" i="3" s="1"/>
  <c r="L23" i="3"/>
  <c r="P23" i="3" s="1"/>
  <c r="P22" i="3" s="1"/>
  <c r="I23" i="3"/>
  <c r="I22" i="3" s="1"/>
  <c r="H23" i="3"/>
  <c r="G23" i="3"/>
  <c r="F23" i="3"/>
  <c r="E23" i="3"/>
  <c r="E22" i="3" s="1"/>
  <c r="D23" i="3"/>
  <c r="D22" i="3" s="1"/>
  <c r="C23" i="3"/>
  <c r="C22" i="3" s="1"/>
  <c r="S22" i="3"/>
  <c r="O22" i="3"/>
  <c r="N22" i="3"/>
  <c r="M22" i="3"/>
  <c r="K22" i="3"/>
  <c r="J22" i="3"/>
  <c r="H22" i="3"/>
  <c r="G22" i="3"/>
  <c r="F22" i="3"/>
  <c r="S21" i="3"/>
  <c r="R21" i="3"/>
  <c r="Q21" i="3"/>
  <c r="L21" i="3"/>
  <c r="H21" i="3"/>
  <c r="C21" i="3"/>
  <c r="S20" i="3"/>
  <c r="S19" i="3" s="1"/>
  <c r="R20" i="3"/>
  <c r="Q20" i="3"/>
  <c r="L20" i="3"/>
  <c r="H20" i="3"/>
  <c r="C20" i="3"/>
  <c r="R19" i="3"/>
  <c r="O19" i="3"/>
  <c r="N19" i="3"/>
  <c r="M19" i="3"/>
  <c r="K19" i="3"/>
  <c r="J19" i="3"/>
  <c r="I19" i="3"/>
  <c r="G19" i="3"/>
  <c r="F19" i="3"/>
  <c r="E19" i="3"/>
  <c r="E13" i="3" s="1"/>
  <c r="D19" i="3"/>
  <c r="S18" i="3"/>
  <c r="R18" i="3"/>
  <c r="Q18" i="3"/>
  <c r="L18" i="3"/>
  <c r="H18" i="3"/>
  <c r="P18" i="3" s="1"/>
  <c r="C18" i="3"/>
  <c r="S17" i="3"/>
  <c r="R17" i="3"/>
  <c r="Q17" i="3"/>
  <c r="L17" i="3"/>
  <c r="H17" i="3"/>
  <c r="C17" i="3"/>
  <c r="S16" i="3"/>
  <c r="R16" i="3"/>
  <c r="Q16" i="3"/>
  <c r="L16" i="3"/>
  <c r="H16" i="3"/>
  <c r="C16" i="3"/>
  <c r="S15" i="3"/>
  <c r="R15" i="3"/>
  <c r="Q15" i="3"/>
  <c r="L15" i="3"/>
  <c r="C15" i="3"/>
  <c r="O14" i="3"/>
  <c r="N14" i="3"/>
  <c r="M14" i="3"/>
  <c r="K14" i="3"/>
  <c r="K13" i="3" s="1"/>
  <c r="K11" i="3" s="1"/>
  <c r="J14" i="3"/>
  <c r="I14" i="3"/>
  <c r="G14" i="3"/>
  <c r="F14" i="3"/>
  <c r="F13" i="3" s="1"/>
  <c r="F11" i="3" s="1"/>
  <c r="F37" i="3" s="1"/>
  <c r="F41" i="3" s="1"/>
  <c r="E14" i="3"/>
  <c r="D14" i="3"/>
  <c r="S12" i="3"/>
  <c r="R12" i="3"/>
  <c r="Q12" i="3"/>
  <c r="L12" i="3"/>
  <c r="P12" i="3" s="1"/>
  <c r="C12" i="3"/>
  <c r="R63" i="3" l="1"/>
  <c r="P64" i="3"/>
  <c r="Q63" i="3"/>
  <c r="P53" i="3"/>
  <c r="P52" i="3" s="1"/>
  <c r="L49" i="3"/>
  <c r="C43" i="3"/>
  <c r="C54" i="3"/>
  <c r="N72" i="3"/>
  <c r="E45" i="3"/>
  <c r="E72" i="3"/>
  <c r="P33" i="3"/>
  <c r="F45" i="3"/>
  <c r="F77" i="3" s="1"/>
  <c r="E11" i="3"/>
  <c r="R49" i="3"/>
  <c r="R52" i="3"/>
  <c r="L34" i="3"/>
  <c r="Q46" i="3"/>
  <c r="L46" i="3"/>
  <c r="S49" i="3"/>
  <c r="S52" i="3"/>
  <c r="Q54" i="3"/>
  <c r="Q58" i="3"/>
  <c r="S69" i="3"/>
  <c r="R73" i="3"/>
  <c r="K37" i="3"/>
  <c r="K41" i="3" s="1"/>
  <c r="N25" i="3"/>
  <c r="L25" i="3" s="1"/>
  <c r="R54" i="3"/>
  <c r="R58" i="3"/>
  <c r="P59" i="3"/>
  <c r="P58" i="3" s="1"/>
  <c r="P57" i="3" s="1"/>
  <c r="I72" i="3"/>
  <c r="Q72" i="3" s="1"/>
  <c r="O72" i="3"/>
  <c r="N13" i="3"/>
  <c r="N11" i="3" s="1"/>
  <c r="M13" i="3"/>
  <c r="M11" i="3" s="1"/>
  <c r="C26" i="3"/>
  <c r="S46" i="3"/>
  <c r="C49" i="3"/>
  <c r="C52" i="3"/>
  <c r="P67" i="3"/>
  <c r="C69" i="3"/>
  <c r="J72" i="3"/>
  <c r="O13" i="3"/>
  <c r="O11" i="3" s="1"/>
  <c r="P48" i="3"/>
  <c r="P51" i="3"/>
  <c r="P21" i="3"/>
  <c r="J45" i="3"/>
  <c r="R45" i="3" s="1"/>
  <c r="S54" i="3"/>
  <c r="R57" i="3"/>
  <c r="R72" i="3"/>
  <c r="J60" i="3"/>
  <c r="R14" i="3"/>
  <c r="R13" i="3" s="1"/>
  <c r="C14" i="3"/>
  <c r="O77" i="3"/>
  <c r="M45" i="3"/>
  <c r="M77" i="3" s="1"/>
  <c r="S58" i="3"/>
  <c r="S72" i="3"/>
  <c r="S73" i="3"/>
  <c r="R75" i="3"/>
  <c r="S14" i="3"/>
  <c r="S13" i="3" s="1"/>
  <c r="J13" i="3"/>
  <c r="J11" i="3" s="1"/>
  <c r="L19" i="3"/>
  <c r="S75" i="3"/>
  <c r="S31" i="3"/>
  <c r="S25" i="3" s="1"/>
  <c r="L54" i="3"/>
  <c r="R68" i="3"/>
  <c r="Q69" i="3"/>
  <c r="O25" i="3"/>
  <c r="Q49" i="3"/>
  <c r="Q52" i="3"/>
  <c r="P56" i="3"/>
  <c r="K68" i="3"/>
  <c r="S68" i="3" s="1"/>
  <c r="R69" i="3"/>
  <c r="P70" i="3"/>
  <c r="C73" i="3"/>
  <c r="C75" i="3"/>
  <c r="H69" i="3"/>
  <c r="H68" i="3" s="1"/>
  <c r="P71" i="3"/>
  <c r="H63" i="3"/>
  <c r="C63" i="3"/>
  <c r="P63" i="3"/>
  <c r="I60" i="3"/>
  <c r="Q60" i="3" s="1"/>
  <c r="I57" i="3"/>
  <c r="Q57" i="3" s="1"/>
  <c r="H54" i="3"/>
  <c r="H49" i="3"/>
  <c r="H45" i="3" s="1"/>
  <c r="H77" i="3" s="1"/>
  <c r="G45" i="3"/>
  <c r="G77" i="3" s="1"/>
  <c r="D45" i="3"/>
  <c r="C45" i="3" s="1"/>
  <c r="H46" i="3"/>
  <c r="I45" i="3"/>
  <c r="C46" i="3"/>
  <c r="P44" i="3"/>
  <c r="P43" i="3" s="1"/>
  <c r="Q38" i="3"/>
  <c r="P39" i="3"/>
  <c r="P38" i="3" s="1"/>
  <c r="L38" i="3"/>
  <c r="L31" i="3"/>
  <c r="N37" i="3"/>
  <c r="N41" i="3" s="1"/>
  <c r="P32" i="3"/>
  <c r="P30" i="3"/>
  <c r="P29" i="3" s="1"/>
  <c r="P28" i="3"/>
  <c r="L26" i="3"/>
  <c r="M37" i="3"/>
  <c r="M41" i="3" s="1"/>
  <c r="Q26" i="3"/>
  <c r="Q19" i="3"/>
  <c r="P17" i="3"/>
  <c r="P16" i="3"/>
  <c r="L14" i="3"/>
  <c r="P15" i="3"/>
  <c r="H31" i="3"/>
  <c r="P31" i="3"/>
  <c r="C31" i="3"/>
  <c r="E37" i="3"/>
  <c r="E41" i="3" s="1"/>
  <c r="R25" i="3"/>
  <c r="J37" i="3"/>
  <c r="J41" i="3" s="1"/>
  <c r="G25" i="3"/>
  <c r="I25" i="3"/>
  <c r="Q25" i="3" s="1"/>
  <c r="H26" i="3"/>
  <c r="P26" i="3" s="1"/>
  <c r="C25" i="3"/>
  <c r="H19" i="3"/>
  <c r="C19" i="3"/>
  <c r="G13" i="3"/>
  <c r="G11" i="3" s="1"/>
  <c r="D13" i="3"/>
  <c r="D11" i="3" s="1"/>
  <c r="D37" i="3" s="1"/>
  <c r="Q14" i="3"/>
  <c r="Q13" i="3" s="1"/>
  <c r="H14" i="3"/>
  <c r="H13" i="3" s="1"/>
  <c r="H11" i="3" s="1"/>
  <c r="I13" i="3"/>
  <c r="I11" i="3" s="1"/>
  <c r="I37" i="3" s="1"/>
  <c r="P49" i="3"/>
  <c r="Q68" i="3"/>
  <c r="E77" i="3"/>
  <c r="R60" i="3"/>
  <c r="S11" i="3"/>
  <c r="S57" i="3"/>
  <c r="R11" i="3"/>
  <c r="N77" i="3"/>
  <c r="K45" i="3"/>
  <c r="S45" i="3" s="1"/>
  <c r="R46" i="3"/>
  <c r="D60" i="3"/>
  <c r="C60" i="3" s="1"/>
  <c r="S61" i="3"/>
  <c r="L22" i="3"/>
  <c r="S34" i="3"/>
  <c r="Q23" i="3"/>
  <c r="Q22" i="3" s="1"/>
  <c r="P55" i="3"/>
  <c r="P54" i="3" s="1"/>
  <c r="H65" i="3"/>
  <c r="P47" i="3"/>
  <c r="P46" i="3" s="1"/>
  <c r="P20" i="3"/>
  <c r="P36" i="3"/>
  <c r="D57" i="3"/>
  <c r="C57" i="3" s="1"/>
  <c r="D68" i="3"/>
  <c r="C68" i="3" s="1"/>
  <c r="D72" i="3"/>
  <c r="C72" i="3" s="1"/>
  <c r="G61" i="1"/>
  <c r="M61" i="1"/>
  <c r="L56" i="1"/>
  <c r="C48" i="1"/>
  <c r="I44" i="1"/>
  <c r="G44" i="1"/>
  <c r="E44" i="1"/>
  <c r="F44" i="1"/>
  <c r="S76" i="2"/>
  <c r="R76" i="2"/>
  <c r="Q76" i="2"/>
  <c r="P76" i="2"/>
  <c r="P75" i="2" s="1"/>
  <c r="L76" i="2"/>
  <c r="L75" i="2" s="1"/>
  <c r="H76" i="2"/>
  <c r="C76" i="2"/>
  <c r="O75" i="2"/>
  <c r="N75" i="2"/>
  <c r="M75" i="2"/>
  <c r="K75" i="2"/>
  <c r="S75" i="2" s="1"/>
  <c r="J75" i="2"/>
  <c r="R75" i="2" s="1"/>
  <c r="I75" i="2"/>
  <c r="Q75" i="2" s="1"/>
  <c r="H75" i="2"/>
  <c r="G75" i="2"/>
  <c r="F75" i="2"/>
  <c r="E75" i="2"/>
  <c r="D75" i="2"/>
  <c r="C75" i="2" s="1"/>
  <c r="S74" i="2"/>
  <c r="R74" i="2"/>
  <c r="Q74" i="2"/>
  <c r="P74" i="2"/>
  <c r="P73" i="2" s="1"/>
  <c r="P72" i="2" s="1"/>
  <c r="L74" i="2"/>
  <c r="L73" i="2" s="1"/>
  <c r="H74" i="2"/>
  <c r="C74" i="2"/>
  <c r="O73" i="2"/>
  <c r="O72" i="2" s="1"/>
  <c r="N73" i="2"/>
  <c r="N72" i="2" s="1"/>
  <c r="M73" i="2"/>
  <c r="M72" i="2" s="1"/>
  <c r="K73" i="2"/>
  <c r="S73" i="2" s="1"/>
  <c r="J73" i="2"/>
  <c r="R73" i="2" s="1"/>
  <c r="I73" i="2"/>
  <c r="Q73" i="2" s="1"/>
  <c r="H73" i="2"/>
  <c r="G73" i="2"/>
  <c r="G72" i="2" s="1"/>
  <c r="F73" i="2"/>
  <c r="F72" i="2" s="1"/>
  <c r="E73" i="2"/>
  <c r="E72" i="2" s="1"/>
  <c r="D73" i="2"/>
  <c r="C73" i="2" s="1"/>
  <c r="I72" i="2"/>
  <c r="Q72" i="2" s="1"/>
  <c r="H72" i="2"/>
  <c r="S71" i="2"/>
  <c r="R71" i="2"/>
  <c r="Q71" i="2"/>
  <c r="P71" i="2" s="1"/>
  <c r="L71" i="2"/>
  <c r="H71" i="2"/>
  <c r="C71" i="2"/>
  <c r="S70" i="2"/>
  <c r="R70" i="2"/>
  <c r="Q70" i="2"/>
  <c r="P70" i="2"/>
  <c r="P69" i="2" s="1"/>
  <c r="P68" i="2" s="1"/>
  <c r="L70" i="2"/>
  <c r="L69" i="2" s="1"/>
  <c r="L68" i="2" s="1"/>
  <c r="H70" i="2"/>
  <c r="C70" i="2"/>
  <c r="O69" i="2"/>
  <c r="O68" i="2" s="1"/>
  <c r="N69" i="2"/>
  <c r="N68" i="2" s="1"/>
  <c r="M69" i="2"/>
  <c r="M68" i="2" s="1"/>
  <c r="K69" i="2"/>
  <c r="S69" i="2" s="1"/>
  <c r="J69" i="2"/>
  <c r="R69" i="2" s="1"/>
  <c r="I69" i="2"/>
  <c r="Q69" i="2" s="1"/>
  <c r="H69" i="2"/>
  <c r="G69" i="2"/>
  <c r="G68" i="2" s="1"/>
  <c r="F69" i="2"/>
  <c r="F68" i="2" s="1"/>
  <c r="E69" i="2"/>
  <c r="E68" i="2" s="1"/>
  <c r="D69" i="2"/>
  <c r="C69" i="2" s="1"/>
  <c r="I68" i="2"/>
  <c r="Q68" i="2" s="1"/>
  <c r="H68" i="2"/>
  <c r="S67" i="2"/>
  <c r="R67" i="2"/>
  <c r="Q67" i="2"/>
  <c r="P67" i="2" s="1"/>
  <c r="L67" i="2"/>
  <c r="H67" i="2"/>
  <c r="C67" i="2"/>
  <c r="S66" i="2"/>
  <c r="R66" i="2"/>
  <c r="Q66" i="2"/>
  <c r="P66" i="2"/>
  <c r="P65" i="2" s="1"/>
  <c r="L66" i="2"/>
  <c r="L65" i="2" s="1"/>
  <c r="H66" i="2"/>
  <c r="C66" i="2"/>
  <c r="O65" i="2"/>
  <c r="N65" i="2"/>
  <c r="M65" i="2"/>
  <c r="K65" i="2"/>
  <c r="S65" i="2" s="1"/>
  <c r="J65" i="2"/>
  <c r="R65" i="2" s="1"/>
  <c r="I65" i="2"/>
  <c r="Q65" i="2" s="1"/>
  <c r="H65" i="2"/>
  <c r="G65" i="2"/>
  <c r="F65" i="2"/>
  <c r="E65" i="2"/>
  <c r="C65" i="2" s="1"/>
  <c r="S64" i="2"/>
  <c r="R64" i="2"/>
  <c r="Q64" i="2"/>
  <c r="P64" i="2"/>
  <c r="P63" i="2" s="1"/>
  <c r="L64" i="2"/>
  <c r="L63" i="2" s="1"/>
  <c r="H64" i="2"/>
  <c r="H63" i="2" s="1"/>
  <c r="C64" i="2"/>
  <c r="O63" i="2"/>
  <c r="N63" i="2"/>
  <c r="M63" i="2"/>
  <c r="K63" i="2"/>
  <c r="S63" i="2" s="1"/>
  <c r="J63" i="2"/>
  <c r="R63" i="2" s="1"/>
  <c r="I63" i="2"/>
  <c r="Q63" i="2" s="1"/>
  <c r="G63" i="2"/>
  <c r="F63" i="2"/>
  <c r="E63" i="2"/>
  <c r="D63" i="2"/>
  <c r="C63" i="2" s="1"/>
  <c r="S62" i="2"/>
  <c r="R62" i="2"/>
  <c r="Q62" i="2"/>
  <c r="P62" i="2"/>
  <c r="P61" i="2" s="1"/>
  <c r="P60" i="2" s="1"/>
  <c r="L62" i="2"/>
  <c r="L61" i="2" s="1"/>
  <c r="L60" i="2" s="1"/>
  <c r="H62" i="2"/>
  <c r="H61" i="2" s="1"/>
  <c r="H60" i="2" s="1"/>
  <c r="C62" i="2"/>
  <c r="O61" i="2"/>
  <c r="N61" i="2"/>
  <c r="N60" i="2" s="1"/>
  <c r="M61" i="2"/>
  <c r="M60" i="2" s="1"/>
  <c r="K61" i="2"/>
  <c r="K60" i="2" s="1"/>
  <c r="S60" i="2" s="1"/>
  <c r="J61" i="2"/>
  <c r="R61" i="2" s="1"/>
  <c r="I61" i="2"/>
  <c r="Q61" i="2" s="1"/>
  <c r="G61" i="2"/>
  <c r="F61" i="2"/>
  <c r="F60" i="2" s="1"/>
  <c r="E61" i="2"/>
  <c r="E60" i="2" s="1"/>
  <c r="D61" i="2"/>
  <c r="C61" i="2" s="1"/>
  <c r="O60" i="2"/>
  <c r="G60" i="2"/>
  <c r="S59" i="2"/>
  <c r="R59" i="2"/>
  <c r="Q59" i="2"/>
  <c r="P59" i="2"/>
  <c r="P58" i="2" s="1"/>
  <c r="P57" i="2" s="1"/>
  <c r="L59" i="2"/>
  <c r="L58" i="2" s="1"/>
  <c r="L57" i="2" s="1"/>
  <c r="H59" i="2"/>
  <c r="C59" i="2"/>
  <c r="O58" i="2"/>
  <c r="O57" i="2" s="1"/>
  <c r="N58" i="2"/>
  <c r="N57" i="2" s="1"/>
  <c r="M58" i="2"/>
  <c r="M57" i="2" s="1"/>
  <c r="K58" i="2"/>
  <c r="S58" i="2" s="1"/>
  <c r="J58" i="2"/>
  <c r="R58" i="2" s="1"/>
  <c r="I58" i="2"/>
  <c r="Q58" i="2" s="1"/>
  <c r="H58" i="2"/>
  <c r="G58" i="2"/>
  <c r="G57" i="2" s="1"/>
  <c r="F58" i="2"/>
  <c r="F57" i="2" s="1"/>
  <c r="E58" i="2"/>
  <c r="E57" i="2" s="1"/>
  <c r="D58" i="2"/>
  <c r="C58" i="2" s="1"/>
  <c r="I57" i="2"/>
  <c r="H57" i="2"/>
  <c r="S56" i="2"/>
  <c r="R56" i="2"/>
  <c r="R54" i="2" s="1"/>
  <c r="Q56" i="2"/>
  <c r="P56" i="2" s="1"/>
  <c r="L56" i="2"/>
  <c r="H56" i="2"/>
  <c r="C56" i="2"/>
  <c r="S55" i="2"/>
  <c r="R55" i="2"/>
  <c r="Q55" i="2"/>
  <c r="Q54" i="2" s="1"/>
  <c r="P55" i="2"/>
  <c r="P54" i="2" s="1"/>
  <c r="L55" i="2"/>
  <c r="L54" i="2" s="1"/>
  <c r="H55" i="2"/>
  <c r="C55" i="2"/>
  <c r="S54" i="2"/>
  <c r="O54" i="2"/>
  <c r="N54" i="2"/>
  <c r="M54" i="2"/>
  <c r="K54" i="2"/>
  <c r="J54" i="2"/>
  <c r="I54" i="2"/>
  <c r="H54" i="2"/>
  <c r="G54" i="2"/>
  <c r="F54" i="2"/>
  <c r="E54" i="2"/>
  <c r="D54" i="2"/>
  <c r="C54" i="2" s="1"/>
  <c r="S53" i="2"/>
  <c r="R53" i="2"/>
  <c r="Q53" i="2"/>
  <c r="P53" i="2"/>
  <c r="P52" i="2" s="1"/>
  <c r="L53" i="2"/>
  <c r="L52" i="2" s="1"/>
  <c r="H53" i="2"/>
  <c r="C53" i="2"/>
  <c r="O52" i="2"/>
  <c r="O45" i="2" s="1"/>
  <c r="O77" i="2" s="1"/>
  <c r="N52" i="2"/>
  <c r="M52" i="2"/>
  <c r="K52" i="2"/>
  <c r="S52" i="2" s="1"/>
  <c r="J52" i="2"/>
  <c r="R52" i="2" s="1"/>
  <c r="I52" i="2"/>
  <c r="Q52" i="2" s="1"/>
  <c r="H52" i="2"/>
  <c r="G52" i="2"/>
  <c r="G45" i="2" s="1"/>
  <c r="G77" i="2" s="1"/>
  <c r="F52" i="2"/>
  <c r="E52" i="2"/>
  <c r="D52" i="2"/>
  <c r="C52" i="2" s="1"/>
  <c r="S51" i="2"/>
  <c r="R51" i="2"/>
  <c r="Q51" i="2"/>
  <c r="P51" i="2"/>
  <c r="L51" i="2"/>
  <c r="H51" i="2"/>
  <c r="C51" i="2"/>
  <c r="S50" i="2"/>
  <c r="R50" i="2"/>
  <c r="Q50" i="2"/>
  <c r="P50" i="2"/>
  <c r="P49" i="2" s="1"/>
  <c r="L50" i="2"/>
  <c r="L49" i="2" s="1"/>
  <c r="H50" i="2"/>
  <c r="C50" i="2"/>
  <c r="O49" i="2"/>
  <c r="N49" i="2"/>
  <c r="M49" i="2"/>
  <c r="K49" i="2"/>
  <c r="S49" i="2" s="1"/>
  <c r="J49" i="2"/>
  <c r="R49" i="2" s="1"/>
  <c r="I49" i="2"/>
  <c r="Q49" i="2" s="1"/>
  <c r="G49" i="2"/>
  <c r="F49" i="2"/>
  <c r="E49" i="2"/>
  <c r="D49" i="2"/>
  <c r="C49" i="2" s="1"/>
  <c r="S48" i="2"/>
  <c r="R48" i="2"/>
  <c r="Q48" i="2"/>
  <c r="P48" i="2"/>
  <c r="L48" i="2"/>
  <c r="H48" i="2"/>
  <c r="C48" i="2"/>
  <c r="S47" i="2"/>
  <c r="R47" i="2"/>
  <c r="Q47" i="2"/>
  <c r="L47" i="2"/>
  <c r="L46" i="2" s="1"/>
  <c r="L45" i="2" s="1"/>
  <c r="H47" i="2"/>
  <c r="H46" i="2" s="1"/>
  <c r="C47" i="2"/>
  <c r="O46" i="2"/>
  <c r="N46" i="2"/>
  <c r="M46" i="2"/>
  <c r="M45" i="2" s="1"/>
  <c r="K46" i="2"/>
  <c r="S46" i="2" s="1"/>
  <c r="J46" i="2"/>
  <c r="J45" i="2" s="1"/>
  <c r="R45" i="2" s="1"/>
  <c r="I46" i="2"/>
  <c r="Q46" i="2" s="1"/>
  <c r="G46" i="2"/>
  <c r="F46" i="2"/>
  <c r="E46" i="2"/>
  <c r="E45" i="2" s="1"/>
  <c r="D46" i="2"/>
  <c r="C46" i="2" s="1"/>
  <c r="N45" i="2"/>
  <c r="F45" i="2"/>
  <c r="S44" i="2"/>
  <c r="R44" i="2"/>
  <c r="Q44" i="2"/>
  <c r="P44" i="2"/>
  <c r="P43" i="2" s="1"/>
  <c r="L44" i="2"/>
  <c r="L43" i="2" s="1"/>
  <c r="H44" i="2"/>
  <c r="H43" i="2" s="1"/>
  <c r="C44" i="2"/>
  <c r="S43" i="2"/>
  <c r="R43" i="2"/>
  <c r="Q43" i="2"/>
  <c r="O43" i="2"/>
  <c r="N43" i="2"/>
  <c r="M43" i="2"/>
  <c r="M77" i="2" s="1"/>
  <c r="K43" i="2"/>
  <c r="J43" i="2"/>
  <c r="I43" i="2"/>
  <c r="G43" i="2"/>
  <c r="F43" i="2"/>
  <c r="F77" i="2" s="1"/>
  <c r="E43" i="2"/>
  <c r="D43" i="2"/>
  <c r="Q40" i="2"/>
  <c r="L40" i="2"/>
  <c r="P40" i="2" s="1"/>
  <c r="Q39" i="2"/>
  <c r="Q38" i="2" s="1"/>
  <c r="L39" i="2"/>
  <c r="P39" i="2" s="1"/>
  <c r="S38" i="2"/>
  <c r="R38" i="2"/>
  <c r="O38" i="2"/>
  <c r="N38" i="2"/>
  <c r="M38" i="2"/>
  <c r="K38" i="2"/>
  <c r="J38" i="2"/>
  <c r="I38" i="2"/>
  <c r="H38" i="2"/>
  <c r="G38" i="2"/>
  <c r="F38" i="2"/>
  <c r="E38" i="2"/>
  <c r="D38" i="2"/>
  <c r="C38" i="2"/>
  <c r="S36" i="2"/>
  <c r="R36" i="2"/>
  <c r="Q36" i="2"/>
  <c r="Q35" i="2" s="1"/>
  <c r="P36" i="2"/>
  <c r="P35" i="2" s="1"/>
  <c r="L36" i="2"/>
  <c r="L35" i="2" s="1"/>
  <c r="C36" i="2"/>
  <c r="C34" i="2" s="1"/>
  <c r="S35" i="2"/>
  <c r="R35" i="2"/>
  <c r="O35" i="2"/>
  <c r="N35" i="2"/>
  <c r="M35" i="2"/>
  <c r="K35" i="2"/>
  <c r="J35" i="2"/>
  <c r="I35" i="2"/>
  <c r="H35" i="2"/>
  <c r="G35" i="2"/>
  <c r="F35" i="2"/>
  <c r="E35" i="2"/>
  <c r="C35" i="2"/>
  <c r="S34" i="2"/>
  <c r="R34" i="2"/>
  <c r="O34" i="2"/>
  <c r="N34" i="2"/>
  <c r="M34" i="2"/>
  <c r="K34" i="2"/>
  <c r="J34" i="2"/>
  <c r="I34" i="2"/>
  <c r="H34" i="2"/>
  <c r="G34" i="2"/>
  <c r="F34" i="2"/>
  <c r="E34" i="2"/>
  <c r="D34" i="2"/>
  <c r="S33" i="2"/>
  <c r="R33" i="2"/>
  <c r="Q33" i="2"/>
  <c r="P33" i="2"/>
  <c r="L33" i="2"/>
  <c r="H33" i="2"/>
  <c r="C33" i="2"/>
  <c r="S32" i="2"/>
  <c r="R32" i="2"/>
  <c r="Q32" i="2"/>
  <c r="P32" i="2" s="1"/>
  <c r="P31" i="2" s="1"/>
  <c r="L32" i="2"/>
  <c r="L31" i="2" s="1"/>
  <c r="H32" i="2"/>
  <c r="H31" i="2" s="1"/>
  <c r="C32" i="2"/>
  <c r="C31" i="2" s="1"/>
  <c r="S31" i="2"/>
  <c r="R31" i="2"/>
  <c r="Q31" i="2"/>
  <c r="O31" i="2"/>
  <c r="N31" i="2"/>
  <c r="M31" i="2"/>
  <c r="K31" i="2"/>
  <c r="J31" i="2"/>
  <c r="I31" i="2"/>
  <c r="G31" i="2"/>
  <c r="F31" i="2"/>
  <c r="E31" i="2"/>
  <c r="D31" i="2"/>
  <c r="S30" i="2"/>
  <c r="R30" i="2"/>
  <c r="Q30" i="2"/>
  <c r="L30" i="2"/>
  <c r="P30" i="2" s="1"/>
  <c r="P29" i="2" s="1"/>
  <c r="S29" i="2"/>
  <c r="R29" i="2"/>
  <c r="Q29" i="2"/>
  <c r="O29" i="2"/>
  <c r="N29" i="2"/>
  <c r="M29" i="2"/>
  <c r="K29" i="2"/>
  <c r="J29" i="2"/>
  <c r="I29" i="2"/>
  <c r="H29" i="2"/>
  <c r="G29" i="2"/>
  <c r="F29" i="2"/>
  <c r="E29" i="2"/>
  <c r="D29" i="2"/>
  <c r="C29" i="2"/>
  <c r="S28" i="2"/>
  <c r="S26" i="2" s="1"/>
  <c r="S25" i="2" s="1"/>
  <c r="R28" i="2"/>
  <c r="Q28" i="2"/>
  <c r="P28" i="2"/>
  <c r="L28" i="2"/>
  <c r="S27" i="2"/>
  <c r="R27" i="2"/>
  <c r="R26" i="2" s="1"/>
  <c r="R25" i="2" s="1"/>
  <c r="Q27" i="2"/>
  <c r="P27" i="2"/>
  <c r="L27" i="2"/>
  <c r="O26" i="2"/>
  <c r="N26" i="2"/>
  <c r="N25" i="2" s="1"/>
  <c r="M26" i="2"/>
  <c r="M25" i="2" s="1"/>
  <c r="L25" i="2" s="1"/>
  <c r="L26" i="2"/>
  <c r="K26" i="2"/>
  <c r="K25" i="2" s="1"/>
  <c r="J26" i="2"/>
  <c r="J25" i="2" s="1"/>
  <c r="I26" i="2"/>
  <c r="Q26" i="2" s="1"/>
  <c r="H26" i="2"/>
  <c r="P26" i="2" s="1"/>
  <c r="G26" i="2"/>
  <c r="F26" i="2"/>
  <c r="F25" i="2" s="1"/>
  <c r="E26" i="2"/>
  <c r="E25" i="2" s="1"/>
  <c r="D26" i="2"/>
  <c r="D25" i="2" s="1"/>
  <c r="C26" i="2"/>
  <c r="C25" i="2" s="1"/>
  <c r="O25" i="2"/>
  <c r="G25" i="2"/>
  <c r="S24" i="2"/>
  <c r="R24" i="2"/>
  <c r="Q24" i="2"/>
  <c r="P24" i="2"/>
  <c r="L24" i="2"/>
  <c r="S23" i="2"/>
  <c r="S22" i="2" s="1"/>
  <c r="R23" i="2"/>
  <c r="L23" i="2"/>
  <c r="I23" i="2"/>
  <c r="Q23" i="2" s="1"/>
  <c r="Q22" i="2" s="1"/>
  <c r="H23" i="2"/>
  <c r="P23" i="2" s="1"/>
  <c r="P22" i="2" s="1"/>
  <c r="G23" i="2"/>
  <c r="G22" i="2" s="1"/>
  <c r="F23" i="2"/>
  <c r="F22" i="2" s="1"/>
  <c r="E23" i="2"/>
  <c r="E22" i="2" s="1"/>
  <c r="D23" i="2"/>
  <c r="D22" i="2" s="1"/>
  <c r="C23" i="2"/>
  <c r="C22" i="2" s="1"/>
  <c r="R22" i="2"/>
  <c r="O22" i="2"/>
  <c r="N22" i="2"/>
  <c r="M22" i="2"/>
  <c r="L22" i="2"/>
  <c r="K22" i="2"/>
  <c r="J22" i="2"/>
  <c r="I22" i="2"/>
  <c r="S21" i="2"/>
  <c r="S19" i="2" s="1"/>
  <c r="R21" i="2"/>
  <c r="R19" i="2" s="1"/>
  <c r="Q21" i="2"/>
  <c r="Q19" i="2" s="1"/>
  <c r="P21" i="2"/>
  <c r="L21" i="2"/>
  <c r="S20" i="2"/>
  <c r="R20" i="2"/>
  <c r="Q20" i="2"/>
  <c r="L20" i="2"/>
  <c r="P20" i="2" s="1"/>
  <c r="P19" i="2" s="1"/>
  <c r="O19" i="2"/>
  <c r="N19" i="2"/>
  <c r="M19" i="2"/>
  <c r="M13" i="2" s="1"/>
  <c r="M11" i="2" s="1"/>
  <c r="L19" i="2"/>
  <c r="K19" i="2"/>
  <c r="J19" i="2"/>
  <c r="I19" i="2"/>
  <c r="H19" i="2"/>
  <c r="G19" i="2"/>
  <c r="F19" i="2"/>
  <c r="E19" i="2"/>
  <c r="D19" i="2"/>
  <c r="C19" i="2"/>
  <c r="S18" i="2"/>
  <c r="R18" i="2"/>
  <c r="Q18" i="2"/>
  <c r="P18" i="2"/>
  <c r="L18" i="2"/>
  <c r="S17" i="2"/>
  <c r="R17" i="2"/>
  <c r="R14" i="2" s="1"/>
  <c r="R13" i="2" s="1"/>
  <c r="Q17" i="2"/>
  <c r="P17" i="2"/>
  <c r="L17" i="2"/>
  <c r="S16" i="2"/>
  <c r="R16" i="2"/>
  <c r="Q16" i="2"/>
  <c r="L16" i="2"/>
  <c r="P16" i="2" s="1"/>
  <c r="P14" i="2" s="1"/>
  <c r="S15" i="2"/>
  <c r="S14" i="2" s="1"/>
  <c r="R15" i="2"/>
  <c r="Q15" i="2"/>
  <c r="P15" i="2"/>
  <c r="L15" i="2"/>
  <c r="Q14" i="2"/>
  <c r="Q13" i="2" s="1"/>
  <c r="O14" i="2"/>
  <c r="O13" i="2" s="1"/>
  <c r="O11" i="2" s="1"/>
  <c r="O37" i="2" s="1"/>
  <c r="N14" i="2"/>
  <c r="N13" i="2" s="1"/>
  <c r="N11" i="2" s="1"/>
  <c r="N37" i="2" s="1"/>
  <c r="M14" i="2"/>
  <c r="K14" i="2"/>
  <c r="J14" i="2"/>
  <c r="I14" i="2"/>
  <c r="I13" i="2" s="1"/>
  <c r="I11" i="2" s="1"/>
  <c r="H14" i="2"/>
  <c r="H13" i="2" s="1"/>
  <c r="G14" i="2"/>
  <c r="G13" i="2" s="1"/>
  <c r="G11" i="2" s="1"/>
  <c r="G37" i="2" s="1"/>
  <c r="G41" i="2" s="1"/>
  <c r="F14" i="2"/>
  <c r="F13" i="2" s="1"/>
  <c r="E14" i="2"/>
  <c r="E13" i="2" s="1"/>
  <c r="D14" i="2"/>
  <c r="D13" i="2" s="1"/>
  <c r="C14" i="2"/>
  <c r="K13" i="2"/>
  <c r="K11" i="2" s="1"/>
  <c r="K37" i="2" s="1"/>
  <c r="K41" i="2" s="1"/>
  <c r="J13" i="2"/>
  <c r="J11" i="2" s="1"/>
  <c r="J37" i="2" s="1"/>
  <c r="J41" i="2" s="1"/>
  <c r="C13" i="2"/>
  <c r="C11" i="2" s="1"/>
  <c r="S12" i="2"/>
  <c r="R12" i="2"/>
  <c r="Q12" i="2"/>
  <c r="Q11" i="2" s="1"/>
  <c r="P12" i="2"/>
  <c r="L12" i="2"/>
  <c r="P69" i="3" l="1"/>
  <c r="P68" i="3" s="1"/>
  <c r="L45" i="3"/>
  <c r="L77" i="3" s="1"/>
  <c r="L13" i="3"/>
  <c r="S37" i="3"/>
  <c r="S41" i="3" s="1"/>
  <c r="P19" i="3"/>
  <c r="P45" i="3"/>
  <c r="P77" i="3" s="1"/>
  <c r="H25" i="3"/>
  <c r="K77" i="3"/>
  <c r="S77" i="3" s="1"/>
  <c r="G37" i="3"/>
  <c r="G41" i="3" s="1"/>
  <c r="Q45" i="3"/>
  <c r="C13" i="3"/>
  <c r="C11" i="3" s="1"/>
  <c r="J77" i="3"/>
  <c r="R77" i="3" s="1"/>
  <c r="O37" i="3"/>
  <c r="O41" i="3" s="1"/>
  <c r="I77" i="3"/>
  <c r="Q77" i="3" s="1"/>
  <c r="R37" i="3"/>
  <c r="R41" i="3" s="1"/>
  <c r="P25" i="3"/>
  <c r="L11" i="3"/>
  <c r="L37" i="3" s="1"/>
  <c r="L41" i="3" s="1"/>
  <c r="Q11" i="3"/>
  <c r="Q37" i="3" s="1"/>
  <c r="Q41" i="3" s="1"/>
  <c r="P14" i="3"/>
  <c r="P13" i="3" s="1"/>
  <c r="P11" i="3" s="1"/>
  <c r="H37" i="3"/>
  <c r="H41" i="3" s="1"/>
  <c r="I41" i="3"/>
  <c r="D77" i="3"/>
  <c r="C77" i="3" s="1"/>
  <c r="P34" i="3"/>
  <c r="P35" i="3"/>
  <c r="D41" i="3"/>
  <c r="C37" i="3"/>
  <c r="C41" i="3" s="1"/>
  <c r="O41" i="2"/>
  <c r="N41" i="2"/>
  <c r="N77" i="2"/>
  <c r="L72" i="2"/>
  <c r="L77" i="2" s="1"/>
  <c r="E77" i="2"/>
  <c r="Q57" i="2"/>
  <c r="S13" i="2"/>
  <c r="P13" i="2"/>
  <c r="P11" i="2" s="1"/>
  <c r="M37" i="2"/>
  <c r="M41" i="2" s="1"/>
  <c r="P38" i="2"/>
  <c r="H11" i="2"/>
  <c r="D11" i="2"/>
  <c r="D37" i="2" s="1"/>
  <c r="R11" i="2"/>
  <c r="R37" i="2" s="1"/>
  <c r="R41" i="2" s="1"/>
  <c r="F11" i="2"/>
  <c r="F37" i="2" s="1"/>
  <c r="F41" i="2" s="1"/>
  <c r="E11" i="2"/>
  <c r="E37" i="2" s="1"/>
  <c r="E41" i="2" s="1"/>
  <c r="S11" i="2"/>
  <c r="S37" i="2" s="1"/>
  <c r="S41" i="2" s="1"/>
  <c r="L29" i="2"/>
  <c r="C43" i="2"/>
  <c r="K45" i="2"/>
  <c r="S45" i="2" s="1"/>
  <c r="R46" i="2"/>
  <c r="D60" i="2"/>
  <c r="C60" i="2" s="1"/>
  <c r="S61" i="2"/>
  <c r="L34" i="2"/>
  <c r="L38" i="2"/>
  <c r="D45" i="2"/>
  <c r="C45" i="2" s="1"/>
  <c r="H22" i="2"/>
  <c r="I25" i="2"/>
  <c r="P34" i="2"/>
  <c r="P47" i="2"/>
  <c r="P46" i="2" s="1"/>
  <c r="P45" i="2" s="1"/>
  <c r="P77" i="2" s="1"/>
  <c r="H49" i="2"/>
  <c r="H45" i="2" s="1"/>
  <c r="H77" i="2" s="1"/>
  <c r="J57" i="2"/>
  <c r="R57" i="2" s="1"/>
  <c r="I60" i="2"/>
  <c r="Q60" i="2" s="1"/>
  <c r="J68" i="2"/>
  <c r="R68" i="2" s="1"/>
  <c r="J72" i="2"/>
  <c r="R72" i="2" s="1"/>
  <c r="L14" i="2"/>
  <c r="L13" i="2" s="1"/>
  <c r="L11" i="2" s="1"/>
  <c r="Q34" i="2"/>
  <c r="I45" i="2"/>
  <c r="Q45" i="2" s="1"/>
  <c r="K57" i="2"/>
  <c r="S57" i="2" s="1"/>
  <c r="J60" i="2"/>
  <c r="R60" i="2" s="1"/>
  <c r="K68" i="2"/>
  <c r="S68" i="2" s="1"/>
  <c r="K72" i="2"/>
  <c r="S72" i="2" s="1"/>
  <c r="D57" i="2"/>
  <c r="C57" i="2" s="1"/>
  <c r="D68" i="2"/>
  <c r="C68" i="2" s="1"/>
  <c r="D72" i="2"/>
  <c r="C72" i="2" s="1"/>
  <c r="P37" i="3" l="1"/>
  <c r="P41" i="3" s="1"/>
  <c r="I77" i="2"/>
  <c r="Q77" i="2" s="1"/>
  <c r="K77" i="2"/>
  <c r="S77" i="2" s="1"/>
  <c r="J77" i="2"/>
  <c r="R77" i="2" s="1"/>
  <c r="L37" i="2"/>
  <c r="L41" i="2" s="1"/>
  <c r="Q25" i="2"/>
  <c r="H25" i="2"/>
  <c r="D77" i="2"/>
  <c r="C77" i="2" s="1"/>
  <c r="C37" i="2"/>
  <c r="C41" i="2" s="1"/>
  <c r="D41" i="2"/>
  <c r="I37" i="2"/>
  <c r="I41" i="2" l="1"/>
  <c r="H37" i="2"/>
  <c r="H41" i="2" s="1"/>
  <c r="P25" i="2"/>
  <c r="P37" i="2" s="1"/>
  <c r="P41" i="2" s="1"/>
  <c r="Q37" i="2"/>
  <c r="Q41" i="2" s="1"/>
  <c r="Q39" i="1" l="1"/>
  <c r="L39" i="1"/>
  <c r="P39" i="1" s="1"/>
  <c r="J37" i="1"/>
  <c r="C37" i="1"/>
  <c r="J25" i="1" l="1"/>
  <c r="I25" i="1"/>
  <c r="H21" i="1"/>
  <c r="H39" i="1" l="1"/>
  <c r="H36" i="1"/>
  <c r="D35" i="1"/>
  <c r="E35" i="1"/>
  <c r="F35" i="1"/>
  <c r="G35" i="1"/>
  <c r="H35" i="1"/>
  <c r="I35" i="1"/>
  <c r="J35" i="1"/>
  <c r="K35" i="1"/>
  <c r="L35" i="1"/>
  <c r="M35" i="1"/>
  <c r="N35" i="1"/>
  <c r="O35" i="1"/>
  <c r="R35" i="1"/>
  <c r="S35" i="1"/>
  <c r="H32" i="1"/>
  <c r="H30" i="1"/>
  <c r="C30" i="1"/>
  <c r="H28" i="1"/>
  <c r="C28" i="1"/>
  <c r="H27" i="1"/>
  <c r="C27" i="1"/>
  <c r="H20" i="1"/>
  <c r="C21" i="1"/>
  <c r="C20" i="1"/>
  <c r="H16" i="1"/>
  <c r="H17" i="1"/>
  <c r="H18" i="1"/>
  <c r="H15" i="1"/>
  <c r="C12" i="1"/>
  <c r="C16" i="1"/>
  <c r="C17" i="1"/>
  <c r="C18" i="1"/>
  <c r="C15" i="1"/>
  <c r="F75" i="1" l="1"/>
  <c r="G75" i="1"/>
  <c r="I75" i="1"/>
  <c r="J75" i="1"/>
  <c r="K75" i="1"/>
  <c r="M75" i="1"/>
  <c r="N75" i="1"/>
  <c r="O75" i="1"/>
  <c r="F73" i="1"/>
  <c r="G73" i="1"/>
  <c r="G72" i="1" s="1"/>
  <c r="I73" i="1"/>
  <c r="J73" i="1"/>
  <c r="J72" i="1" s="1"/>
  <c r="K73" i="1"/>
  <c r="M73" i="1"/>
  <c r="N73" i="1"/>
  <c r="R73" i="1" s="1"/>
  <c r="O73" i="1"/>
  <c r="S73" i="1" s="1"/>
  <c r="F69" i="1"/>
  <c r="F68" i="1" s="1"/>
  <c r="G69" i="1"/>
  <c r="G68" i="1" s="1"/>
  <c r="I69" i="1"/>
  <c r="I68" i="1" s="1"/>
  <c r="J69" i="1"/>
  <c r="J68" i="1" s="1"/>
  <c r="K69" i="1"/>
  <c r="K68" i="1" s="1"/>
  <c r="M69" i="1"/>
  <c r="M68" i="1" s="1"/>
  <c r="N69" i="1"/>
  <c r="N68" i="1" s="1"/>
  <c r="O69" i="1"/>
  <c r="O68" i="1" s="1"/>
  <c r="F65" i="1"/>
  <c r="G65" i="1"/>
  <c r="I65" i="1"/>
  <c r="J65" i="1"/>
  <c r="K65" i="1"/>
  <c r="S65" i="1" s="1"/>
  <c r="M65" i="1"/>
  <c r="N65" i="1"/>
  <c r="O65" i="1"/>
  <c r="F63" i="1"/>
  <c r="G63" i="1"/>
  <c r="I63" i="1"/>
  <c r="J63" i="1"/>
  <c r="K63" i="1"/>
  <c r="M63" i="1"/>
  <c r="N63" i="1"/>
  <c r="O63" i="1"/>
  <c r="F61" i="1"/>
  <c r="F60" i="1" s="1"/>
  <c r="G60" i="1"/>
  <c r="I61" i="1"/>
  <c r="I60" i="1" s="1"/>
  <c r="J61" i="1"/>
  <c r="J60" i="1" s="1"/>
  <c r="K61" i="1"/>
  <c r="K60" i="1" s="1"/>
  <c r="M60" i="1"/>
  <c r="N61" i="1"/>
  <c r="N60" i="1" s="1"/>
  <c r="O61" i="1"/>
  <c r="O60" i="1" s="1"/>
  <c r="F58" i="1"/>
  <c r="G58" i="1"/>
  <c r="G57" i="1" s="1"/>
  <c r="I58" i="1"/>
  <c r="I57" i="1" s="1"/>
  <c r="J58" i="1"/>
  <c r="J57" i="1" s="1"/>
  <c r="K58" i="1"/>
  <c r="K57" i="1" s="1"/>
  <c r="M58" i="1"/>
  <c r="M57" i="1" s="1"/>
  <c r="N58" i="1"/>
  <c r="O58" i="1"/>
  <c r="F57" i="1"/>
  <c r="N57" i="1"/>
  <c r="F54" i="1"/>
  <c r="G54" i="1"/>
  <c r="I54" i="1"/>
  <c r="J54" i="1"/>
  <c r="K54" i="1"/>
  <c r="M54" i="1"/>
  <c r="N54" i="1"/>
  <c r="O54" i="1"/>
  <c r="F52" i="1"/>
  <c r="G52" i="1"/>
  <c r="I52" i="1"/>
  <c r="J52" i="1"/>
  <c r="K52" i="1"/>
  <c r="M52" i="1"/>
  <c r="N52" i="1"/>
  <c r="O52" i="1"/>
  <c r="O49" i="1"/>
  <c r="N49" i="1"/>
  <c r="M49" i="1"/>
  <c r="J49" i="1"/>
  <c r="K49" i="1"/>
  <c r="I49" i="1"/>
  <c r="F49" i="1"/>
  <c r="G49" i="1"/>
  <c r="Q47" i="1"/>
  <c r="R47" i="1"/>
  <c r="S47" i="1"/>
  <c r="Q48" i="1"/>
  <c r="R48" i="1"/>
  <c r="S48" i="1"/>
  <c r="Q50" i="1"/>
  <c r="R50" i="1"/>
  <c r="S50" i="1"/>
  <c r="Q51" i="1"/>
  <c r="R51" i="1"/>
  <c r="S51" i="1"/>
  <c r="Q52" i="1"/>
  <c r="R52" i="1"/>
  <c r="S52" i="1"/>
  <c r="Q53" i="1"/>
  <c r="R53" i="1"/>
  <c r="S53" i="1"/>
  <c r="Q55" i="1"/>
  <c r="R55" i="1"/>
  <c r="R54" i="1" s="1"/>
  <c r="S55" i="1"/>
  <c r="S54" i="1" s="1"/>
  <c r="Q56" i="1"/>
  <c r="R56" i="1"/>
  <c r="S56" i="1"/>
  <c r="Q59" i="1"/>
  <c r="R59" i="1"/>
  <c r="S59" i="1"/>
  <c r="Q62" i="1"/>
  <c r="R62" i="1"/>
  <c r="S62" i="1"/>
  <c r="Q64" i="1"/>
  <c r="R64" i="1"/>
  <c r="S64" i="1"/>
  <c r="R65" i="1"/>
  <c r="Q66" i="1"/>
  <c r="R66" i="1"/>
  <c r="S66" i="1"/>
  <c r="Q67" i="1"/>
  <c r="R67" i="1"/>
  <c r="S67" i="1"/>
  <c r="Q70" i="1"/>
  <c r="R70" i="1"/>
  <c r="S70" i="1"/>
  <c r="Q71" i="1"/>
  <c r="R71" i="1"/>
  <c r="S71" i="1"/>
  <c r="Q74" i="1"/>
  <c r="R74" i="1"/>
  <c r="S74" i="1"/>
  <c r="Q76" i="1"/>
  <c r="R76" i="1"/>
  <c r="S76" i="1"/>
  <c r="L76" i="1"/>
  <c r="L75" i="1" s="1"/>
  <c r="L74" i="1"/>
  <c r="L73" i="1" s="1"/>
  <c r="L71" i="1"/>
  <c r="L70" i="1"/>
  <c r="L67" i="1"/>
  <c r="L66" i="1"/>
  <c r="L65" i="1" s="1"/>
  <c r="L64" i="1"/>
  <c r="L62" i="1"/>
  <c r="L61" i="1" s="1"/>
  <c r="L60" i="1" s="1"/>
  <c r="L59" i="1"/>
  <c r="L58" i="1" s="1"/>
  <c r="L57" i="1" s="1"/>
  <c r="L55" i="1"/>
  <c r="L53" i="1"/>
  <c r="L52" i="1" s="1"/>
  <c r="L51" i="1"/>
  <c r="L50" i="1"/>
  <c r="L48" i="1"/>
  <c r="L47" i="1"/>
  <c r="L44" i="1"/>
  <c r="L43" i="1" s="1"/>
  <c r="H76" i="1"/>
  <c r="H75" i="1" s="1"/>
  <c r="H74" i="1"/>
  <c r="H73" i="1" s="1"/>
  <c r="H71" i="1"/>
  <c r="H70" i="1"/>
  <c r="H67" i="1"/>
  <c r="H66" i="1"/>
  <c r="H65" i="1" s="1"/>
  <c r="H64" i="1"/>
  <c r="H62" i="1"/>
  <c r="H61" i="1" s="1"/>
  <c r="H60" i="1" s="1"/>
  <c r="H59" i="1"/>
  <c r="H58" i="1" s="1"/>
  <c r="H57" i="1" s="1"/>
  <c r="H56" i="1"/>
  <c r="H55" i="1"/>
  <c r="H53" i="1"/>
  <c r="H52" i="1" s="1"/>
  <c r="H51" i="1"/>
  <c r="H50" i="1"/>
  <c r="H48" i="1"/>
  <c r="H47" i="1"/>
  <c r="E65" i="1"/>
  <c r="E58" i="1"/>
  <c r="E75" i="1"/>
  <c r="E73" i="1"/>
  <c r="E69" i="1"/>
  <c r="E68" i="1" s="1"/>
  <c r="C68" i="1" s="1"/>
  <c r="E63" i="1"/>
  <c r="E61" i="1"/>
  <c r="E60" i="1" s="1"/>
  <c r="E54" i="1"/>
  <c r="E52" i="1"/>
  <c r="E49" i="1"/>
  <c r="E46" i="1"/>
  <c r="E43" i="1"/>
  <c r="F43" i="1"/>
  <c r="G43" i="1"/>
  <c r="I43" i="1"/>
  <c r="J43" i="1"/>
  <c r="K43" i="1"/>
  <c r="M43" i="1"/>
  <c r="N43" i="1"/>
  <c r="O43" i="1"/>
  <c r="S43" i="1"/>
  <c r="C44" i="1"/>
  <c r="C47" i="1"/>
  <c r="C50" i="1"/>
  <c r="C51" i="1"/>
  <c r="C53" i="1"/>
  <c r="C55" i="1"/>
  <c r="C56" i="1"/>
  <c r="C59" i="1"/>
  <c r="C62" i="1"/>
  <c r="C64" i="1"/>
  <c r="C65" i="1"/>
  <c r="C66" i="1"/>
  <c r="C67" i="1"/>
  <c r="C70" i="1"/>
  <c r="C71" i="1"/>
  <c r="C74" i="1"/>
  <c r="C76" i="1"/>
  <c r="D75" i="1"/>
  <c r="D73" i="1"/>
  <c r="C73" i="1" s="1"/>
  <c r="D69" i="1"/>
  <c r="D68" i="1" s="1"/>
  <c r="D63" i="1"/>
  <c r="D61" i="1"/>
  <c r="D60" i="1" s="1"/>
  <c r="D58" i="1"/>
  <c r="D57" i="1" s="1"/>
  <c r="D54" i="1"/>
  <c r="D45" i="1" s="1"/>
  <c r="D52" i="1"/>
  <c r="D49" i="1"/>
  <c r="D46" i="1"/>
  <c r="F46" i="1"/>
  <c r="G46" i="1"/>
  <c r="I46" i="1"/>
  <c r="J46" i="1"/>
  <c r="K46" i="1"/>
  <c r="M46" i="1"/>
  <c r="N46" i="1"/>
  <c r="O46" i="1"/>
  <c r="S44" i="1"/>
  <c r="R44" i="1"/>
  <c r="R43" i="1" s="1"/>
  <c r="Q44" i="1"/>
  <c r="H44" i="1"/>
  <c r="H43" i="1" s="1"/>
  <c r="D43" i="1"/>
  <c r="Q40" i="1"/>
  <c r="L40" i="1"/>
  <c r="P40" i="1" s="1"/>
  <c r="S36" i="1"/>
  <c r="R36" i="1"/>
  <c r="Q36" i="1"/>
  <c r="Q35" i="1" s="1"/>
  <c r="L36" i="1"/>
  <c r="P36" i="1" s="1"/>
  <c r="P35" i="1" s="1"/>
  <c r="Q33" i="1"/>
  <c r="R33" i="1"/>
  <c r="S33" i="1"/>
  <c r="S32" i="1"/>
  <c r="R32" i="1"/>
  <c r="Q32" i="1"/>
  <c r="L32" i="1"/>
  <c r="S30" i="1"/>
  <c r="R30" i="1"/>
  <c r="Q30" i="1"/>
  <c r="L30" i="1"/>
  <c r="P30" i="1" s="1"/>
  <c r="Q28" i="1"/>
  <c r="R28" i="1"/>
  <c r="S28" i="1"/>
  <c r="S27" i="1"/>
  <c r="R27" i="1"/>
  <c r="Q27" i="1"/>
  <c r="L28" i="1"/>
  <c r="P28" i="1" s="1"/>
  <c r="L27" i="1"/>
  <c r="P27" i="1" s="1"/>
  <c r="Q24" i="1"/>
  <c r="R24" i="1"/>
  <c r="S24" i="1"/>
  <c r="S23" i="1"/>
  <c r="R23" i="1"/>
  <c r="L24" i="1"/>
  <c r="P24" i="1" s="1"/>
  <c r="L23" i="1"/>
  <c r="R60" i="1" l="1"/>
  <c r="Q69" i="1"/>
  <c r="H46" i="1"/>
  <c r="C43" i="1"/>
  <c r="D72" i="1"/>
  <c r="C58" i="1"/>
  <c r="C52" i="1"/>
  <c r="C54" i="1"/>
  <c r="P44" i="1"/>
  <c r="P43" i="1" s="1"/>
  <c r="Q54" i="1"/>
  <c r="N72" i="1"/>
  <c r="R72" i="1" s="1"/>
  <c r="C60" i="1"/>
  <c r="L54" i="1"/>
  <c r="Q43" i="1"/>
  <c r="C63" i="1"/>
  <c r="P50" i="1"/>
  <c r="P47" i="1"/>
  <c r="P46" i="1" s="1"/>
  <c r="C69" i="1"/>
  <c r="P55" i="1"/>
  <c r="D77" i="1"/>
  <c r="C46" i="1"/>
  <c r="C49" i="1"/>
  <c r="C75" i="1"/>
  <c r="F72" i="1"/>
  <c r="S75" i="1"/>
  <c r="R75" i="1"/>
  <c r="P76" i="1"/>
  <c r="P75" i="1" s="1"/>
  <c r="Q75" i="1"/>
  <c r="I72" i="1"/>
  <c r="H72" i="1"/>
  <c r="M72" i="1"/>
  <c r="L72" i="1"/>
  <c r="K72" i="1"/>
  <c r="Q73" i="1"/>
  <c r="P74" i="1"/>
  <c r="P73" i="1" s="1"/>
  <c r="P72" i="1" s="1"/>
  <c r="O72" i="1"/>
  <c r="P71" i="1"/>
  <c r="L69" i="1"/>
  <c r="L68" i="1" s="1"/>
  <c r="H69" i="1"/>
  <c r="H68" i="1" s="1"/>
  <c r="Q68" i="1"/>
  <c r="P70" i="1"/>
  <c r="P69" i="1" s="1"/>
  <c r="P68" i="1" s="1"/>
  <c r="S69" i="1"/>
  <c r="R69" i="1"/>
  <c r="R68" i="1"/>
  <c r="S68" i="1"/>
  <c r="P67" i="1"/>
  <c r="L63" i="1"/>
  <c r="Q65" i="1"/>
  <c r="H63" i="1"/>
  <c r="R63" i="1"/>
  <c r="P66" i="1"/>
  <c r="P65" i="1" s="1"/>
  <c r="Q63" i="1"/>
  <c r="S63" i="1"/>
  <c r="P64" i="1"/>
  <c r="S60" i="1"/>
  <c r="P62" i="1"/>
  <c r="P61" i="1" s="1"/>
  <c r="P60" i="1" s="1"/>
  <c r="Q60" i="1"/>
  <c r="S61" i="1"/>
  <c r="R61" i="1"/>
  <c r="Q61" i="1"/>
  <c r="R58" i="1"/>
  <c r="S58" i="1"/>
  <c r="P59" i="1"/>
  <c r="P58" i="1" s="1"/>
  <c r="P57" i="1" s="1"/>
  <c r="Q58" i="1"/>
  <c r="Q57" i="1"/>
  <c r="O57" i="1"/>
  <c r="S57" i="1" s="1"/>
  <c r="R57" i="1"/>
  <c r="H54" i="1"/>
  <c r="I45" i="1"/>
  <c r="I77" i="1" s="1"/>
  <c r="P56" i="1"/>
  <c r="P53" i="1"/>
  <c r="P52" i="1" s="1"/>
  <c r="L49" i="1"/>
  <c r="P51" i="1"/>
  <c r="P49" i="1" s="1"/>
  <c r="Q49" i="1"/>
  <c r="O45" i="1"/>
  <c r="O77" i="1" s="1"/>
  <c r="S49" i="1"/>
  <c r="N45" i="1"/>
  <c r="R49" i="1"/>
  <c r="K45" i="1"/>
  <c r="J45" i="1"/>
  <c r="J77" i="1" s="1"/>
  <c r="H49" i="1"/>
  <c r="G45" i="1"/>
  <c r="G77" i="1" s="1"/>
  <c r="F45" i="1"/>
  <c r="F77" i="1" s="1"/>
  <c r="P48" i="1"/>
  <c r="L46" i="1"/>
  <c r="Q46" i="1"/>
  <c r="M45" i="1"/>
  <c r="M77" i="1" s="1"/>
  <c r="S46" i="1"/>
  <c r="R46" i="1"/>
  <c r="E72" i="1"/>
  <c r="C72" i="1" s="1"/>
  <c r="E57" i="1"/>
  <c r="E45" i="1"/>
  <c r="C45" i="1" s="1"/>
  <c r="C61" i="1"/>
  <c r="C57" i="1"/>
  <c r="P32" i="1"/>
  <c r="P54" i="1" l="1"/>
  <c r="N77" i="1"/>
  <c r="P63" i="1"/>
  <c r="S72" i="1"/>
  <c r="Q72" i="1"/>
  <c r="H45" i="1"/>
  <c r="H77" i="1" s="1"/>
  <c r="R77" i="1"/>
  <c r="S45" i="1"/>
  <c r="L45" i="1"/>
  <c r="L77" i="1" s="1"/>
  <c r="Q45" i="1"/>
  <c r="K77" i="1"/>
  <c r="S77" i="1" s="1"/>
  <c r="R45" i="1"/>
  <c r="Q77" i="1"/>
  <c r="P45" i="1"/>
  <c r="P77" i="1" s="1"/>
  <c r="E77" i="1"/>
  <c r="C77" i="1" s="1"/>
  <c r="R21" i="1"/>
  <c r="S21" i="1"/>
  <c r="S20" i="1"/>
  <c r="R20" i="1"/>
  <c r="Q21" i="1"/>
  <c r="Q20" i="1"/>
  <c r="L21" i="1"/>
  <c r="P21" i="1" s="1"/>
  <c r="L20" i="1"/>
  <c r="P20" i="1" s="1"/>
  <c r="Q16" i="1"/>
  <c r="R16" i="1"/>
  <c r="S16" i="1"/>
  <c r="Q17" i="1"/>
  <c r="R17" i="1"/>
  <c r="S17" i="1"/>
  <c r="Q18" i="1"/>
  <c r="R18" i="1"/>
  <c r="S18" i="1"/>
  <c r="S15" i="1"/>
  <c r="R15" i="1"/>
  <c r="Q15" i="1"/>
  <c r="L16" i="1"/>
  <c r="P16" i="1" s="1"/>
  <c r="L17" i="1"/>
  <c r="P17" i="1" s="1"/>
  <c r="L18" i="1"/>
  <c r="P18" i="1" s="1"/>
  <c r="L15" i="1"/>
  <c r="P15" i="1" s="1"/>
  <c r="L12" i="1"/>
  <c r="P12" i="1" s="1"/>
  <c r="S12" i="1"/>
  <c r="R12" i="1"/>
  <c r="Q12" i="1"/>
  <c r="C35" i="1" l="1"/>
  <c r="P33" i="1"/>
  <c r="P31" i="1" s="1"/>
  <c r="L33" i="1"/>
  <c r="L31" i="1" s="1"/>
  <c r="H33" i="1"/>
  <c r="C33" i="1"/>
  <c r="D31" i="1"/>
  <c r="E31" i="1"/>
  <c r="F31" i="1"/>
  <c r="G31" i="1"/>
  <c r="I31" i="1"/>
  <c r="J31" i="1"/>
  <c r="K31" i="1"/>
  <c r="M31" i="1"/>
  <c r="N31" i="1"/>
  <c r="O31" i="1"/>
  <c r="Q31" i="1"/>
  <c r="R31" i="1"/>
  <c r="S31" i="1"/>
  <c r="C32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C29" i="1"/>
  <c r="H31" i="1" l="1"/>
  <c r="C31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C38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E26" i="1"/>
  <c r="E25" i="1" s="1"/>
  <c r="F26" i="1"/>
  <c r="F25" i="1" s="1"/>
  <c r="G26" i="1"/>
  <c r="G25" i="1" s="1"/>
  <c r="H26" i="1"/>
  <c r="I26" i="1"/>
  <c r="J26" i="1"/>
  <c r="K26" i="1"/>
  <c r="K25" i="1" s="1"/>
  <c r="L26" i="1"/>
  <c r="M26" i="1"/>
  <c r="M25" i="1" s="1"/>
  <c r="N26" i="1"/>
  <c r="N25" i="1" s="1"/>
  <c r="O26" i="1"/>
  <c r="O25" i="1" s="1"/>
  <c r="R26" i="1"/>
  <c r="R25" i="1" s="1"/>
  <c r="S26" i="1"/>
  <c r="S25" i="1" s="1"/>
  <c r="J22" i="1"/>
  <c r="K22" i="1"/>
  <c r="L22" i="1"/>
  <c r="M22" i="1"/>
  <c r="N22" i="1"/>
  <c r="O22" i="1"/>
  <c r="R22" i="1"/>
  <c r="S22" i="1"/>
  <c r="J19" i="1"/>
  <c r="K19" i="1"/>
  <c r="L19" i="1"/>
  <c r="M19" i="1"/>
  <c r="N19" i="1"/>
  <c r="O19" i="1"/>
  <c r="P19" i="1"/>
  <c r="Q19" i="1"/>
  <c r="R19" i="1"/>
  <c r="S19" i="1"/>
  <c r="J14" i="1"/>
  <c r="K14" i="1"/>
  <c r="L14" i="1"/>
  <c r="L13" i="1" s="1"/>
  <c r="M14" i="1"/>
  <c r="N14" i="1"/>
  <c r="O14" i="1"/>
  <c r="P14" i="1"/>
  <c r="Q14" i="1"/>
  <c r="R14" i="1"/>
  <c r="S14" i="1"/>
  <c r="E23" i="1"/>
  <c r="E22" i="1" s="1"/>
  <c r="F23" i="1"/>
  <c r="F22" i="1" s="1"/>
  <c r="G23" i="1"/>
  <c r="G22" i="1" s="1"/>
  <c r="H23" i="1"/>
  <c r="I23" i="1"/>
  <c r="E19" i="1"/>
  <c r="F19" i="1"/>
  <c r="G19" i="1"/>
  <c r="H19" i="1"/>
  <c r="I19" i="1"/>
  <c r="E14" i="1"/>
  <c r="F14" i="1"/>
  <c r="G14" i="1"/>
  <c r="H14" i="1"/>
  <c r="I14" i="1"/>
  <c r="S13" i="1" l="1"/>
  <c r="H22" i="1"/>
  <c r="P23" i="1"/>
  <c r="P22" i="1" s="1"/>
  <c r="G13" i="1"/>
  <c r="G11" i="1" s="1"/>
  <c r="G37" i="1" s="1"/>
  <c r="G41" i="1" s="1"/>
  <c r="I22" i="1"/>
  <c r="Q23" i="1"/>
  <c r="Q22" i="1" s="1"/>
  <c r="Q26" i="1"/>
  <c r="P26" i="1"/>
  <c r="L25" i="1"/>
  <c r="M13" i="1"/>
  <c r="M11" i="1" s="1"/>
  <c r="M37" i="1" s="1"/>
  <c r="M41" i="1" s="1"/>
  <c r="N13" i="1"/>
  <c r="N11" i="1" s="1"/>
  <c r="N37" i="1" s="1"/>
  <c r="N41" i="1" s="1"/>
  <c r="K13" i="1"/>
  <c r="K11" i="1" s="1"/>
  <c r="K37" i="1" s="1"/>
  <c r="K41" i="1" s="1"/>
  <c r="F13" i="1"/>
  <c r="F11" i="1" s="1"/>
  <c r="F37" i="1" s="1"/>
  <c r="F41" i="1" s="1"/>
  <c r="E13" i="1"/>
  <c r="E11" i="1" s="1"/>
  <c r="R13" i="1"/>
  <c r="R11" i="1" s="1"/>
  <c r="R37" i="1" s="1"/>
  <c r="R41" i="1" s="1"/>
  <c r="J13" i="1"/>
  <c r="J11" i="1" s="1"/>
  <c r="O13" i="1"/>
  <c r="O11" i="1" s="1"/>
  <c r="O37" i="1" s="1"/>
  <c r="O41" i="1" s="1"/>
  <c r="S11" i="1"/>
  <c r="S37" i="1" s="1"/>
  <c r="S41" i="1" s="1"/>
  <c r="L11" i="1"/>
  <c r="L37" i="1" s="1"/>
  <c r="L41" i="1" s="1"/>
  <c r="Q13" i="1"/>
  <c r="P13" i="1"/>
  <c r="P11" i="1" s="1"/>
  <c r="I13" i="1"/>
  <c r="H13" i="1"/>
  <c r="H11" i="1" s="1"/>
  <c r="D14" i="1"/>
  <c r="D19" i="1"/>
  <c r="D23" i="1"/>
  <c r="D22" i="1" s="1"/>
  <c r="D26" i="1"/>
  <c r="D25" i="1" s="1"/>
  <c r="D34" i="1"/>
  <c r="C34" i="1"/>
  <c r="C26" i="1"/>
  <c r="C25" i="1" s="1"/>
  <c r="C23" i="1"/>
  <c r="C22" i="1" s="1"/>
  <c r="C19" i="1"/>
  <c r="C14" i="1"/>
  <c r="C13" i="1" l="1"/>
  <c r="E37" i="1"/>
  <c r="E41" i="1" s="1"/>
  <c r="Q11" i="1"/>
  <c r="J41" i="1"/>
  <c r="I11" i="1"/>
  <c r="I37" i="1" s="1"/>
  <c r="I41" i="1" s="1"/>
  <c r="Q25" i="1"/>
  <c r="P25" i="1" s="1"/>
  <c r="P37" i="1" s="1"/>
  <c r="P41" i="1" s="1"/>
  <c r="H25" i="1"/>
  <c r="D13" i="1"/>
  <c r="D11" i="1" s="1"/>
  <c r="D37" i="1" s="1"/>
  <c r="C11" i="1"/>
  <c r="H37" i="1" l="1"/>
  <c r="H41" i="1" s="1"/>
  <c r="Q37" i="1"/>
  <c r="Q41" i="1" s="1"/>
  <c r="D41" i="1"/>
  <c r="C41" i="1"/>
</calcChain>
</file>

<file path=xl/sharedStrings.xml><?xml version="1.0" encoding="utf-8"?>
<sst xmlns="http://schemas.openxmlformats.org/spreadsheetml/2006/main" count="791" uniqueCount="164">
  <si>
    <t>Інформація</t>
  </si>
  <si>
    <t xml:space="preserve">     (код бюджету  0457860600)</t>
  </si>
  <si>
    <t>у тому числі:</t>
  </si>
  <si>
    <t>Динаміка виконання показників за 2024 рік у порівнянні з аналогічним періодом 2023 року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</si>
  <si>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</si>
  <si>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</si>
  <si>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</si>
  <si>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</si>
  <si>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</si>
  <si>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</si>
  <si>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</si>
  <si>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</si>
  <si>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</si>
  <si>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</si>
  <si>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</si>
  <si>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</si>
  <si>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</si>
  <si>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</si>
  <si>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</si>
  <si>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</si>
  <si>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</si>
  <si>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</si>
  <si>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</si>
  <si>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</si>
  <si>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</si>
  <si>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</si>
  <si>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</si>
  <si>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</si>
  <si>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</si>
  <si>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</si>
  <si>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</si>
  <si>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</si>
  <si>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</si>
  <si>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</si>
  <si>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</si>
  <si>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</si>
  <si>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</si>
  <si>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</si>
  <si>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</si>
  <si>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</si>
  <si>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</si>
  <si>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</si>
  <si>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</si>
  <si>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</si>
  <si>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</si>
  <si>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</si>
  <si>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</si>
  <si>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</si>
  <si>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</si>
  <si>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</si>
  <si>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</si>
  <si>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</si>
  <si>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</si>
  <si>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</si>
  <si>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</si>
  <si>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</si>
  <si>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</si>
  <si>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</si>
  <si>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</si>
  <si>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</si>
  <si>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</si>
  <si>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Виконано за січень-серпень 2023 року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</si>
  <si>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</si>
  <si>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</si>
  <si>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</si>
  <si>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</si>
  <si>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</si>
  <si>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</si>
  <si>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</si>
  <si>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</si>
  <si>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</si>
  <si>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</si>
  <si>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</si>
  <si>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</si>
  <si>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</si>
  <si>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</si>
  <si>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</si>
  <si>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</si>
  <si>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</si>
  <si>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</si>
  <si>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</si>
  <si>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</si>
  <si>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</si>
  <si>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</si>
  <si>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</si>
  <si>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</si>
  <si>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</si>
  <si>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</si>
  <si>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</si>
  <si>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</si>
  <si>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</si>
  <si>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</si>
  <si>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</si>
  <si>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</si>
  <si>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</si>
  <si>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</si>
  <si>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</si>
  <si>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</si>
  <si>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</si>
  <si>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</si>
  <si>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</si>
  <si>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</si>
  <si>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</si>
  <si>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</si>
  <si>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</si>
  <si>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</si>
  <si>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</si>
  <si>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</si>
  <si>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</si>
  <si>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</si>
  <si>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</si>
  <si>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</si>
  <si>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</si>
  <si>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</si>
  <si>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</si>
  <si>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</si>
  <si>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</si>
  <si>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</si>
  <si>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</si>
  <si>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</si>
  <si>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</si>
  <si>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</si>
  <si>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</si>
  <si>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</si>
  <si>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</si>
  <si>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</si>
  <si>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Заступник начальника фінансового відділу                                            Олена ЗАГОРОДНЯ</t>
  </si>
  <si>
    <t>Код класифікації доходів / видатків</t>
  </si>
  <si>
    <t>Показники бюджету району</t>
  </si>
  <si>
    <t xml:space="preserve">      про виконання бюджету Саксаганського району у місті Кривий Ріг станом на 01.10.2024 року </t>
  </si>
  <si>
    <t>Уточнений річний план станом на 01.10.2024 (з урахуванням довідок по власним надходженням бюджетних установ)</t>
  </si>
  <si>
    <t xml:space="preserve">Уточнений план загального фонду на січень-вересень 2024 року
</t>
  </si>
  <si>
    <t>Виконано за січень-вересень 2024 року</t>
  </si>
  <si>
    <t xml:space="preserve">      про виконання бюджету Саксаганського району у місті Кривий Ріг станом на 01.09.2024 року </t>
  </si>
  <si>
    <t>Уточнений річний план станом на 01.09.2024 (з урахуванням довідок по власним надходженням бюджетних установ)</t>
  </si>
  <si>
    <t xml:space="preserve">Уточнений план загального фонду на січень-серпень 2024 року
</t>
  </si>
  <si>
    <t>Виконано за січень-серпень 2024 року</t>
  </si>
  <si>
    <t>Виконано за січень-вересень 2023 року</t>
  </si>
  <si>
    <t>Начальник фінансового відділу                                               Людмила ШМАТКОВА</t>
  </si>
  <si>
    <t xml:space="preserve">      про виконання бюджету Саксаганського району у місті Кривий Ріг станом на 01.11.2024 року </t>
  </si>
  <si>
    <t>Уточнений річний план станом на 01.11.2024 (з урахуванням довідок по власним надходженням бюджетних установ)</t>
  </si>
  <si>
    <t xml:space="preserve">Уточнений план загального фонду на січень-жовтень 2024 року
</t>
  </si>
  <si>
    <t>Виконано за січень-жовтень 2024 року</t>
  </si>
  <si>
    <t>Виконано за січень-жовтень 2023 року</t>
  </si>
  <si>
    <t>Фінансування бюджету</t>
  </si>
  <si>
    <t>Зміни обсягів бюджетних коштів</t>
  </si>
  <si>
    <t>На початок періоду</t>
  </si>
  <si>
    <t>На кінець періоду</t>
  </si>
  <si>
    <t>Інші розрахунки</t>
  </si>
  <si>
    <t>Кошти, що передаються із загального фонду бюджету до бюджету розвитку (спеціального фонду)</t>
  </si>
  <si>
    <t>Зовнішні запозичення</t>
  </si>
  <si>
    <t>Довідково:</t>
  </si>
  <si>
    <t>Зміни обсягів бюджетних коштів на рахунках бюджетних установ</t>
  </si>
  <si>
    <t>* надходження 2023 приведені у співставні умови 2024</t>
  </si>
  <si>
    <t xml:space="preserve">      про виконання бюджету Саксаганського району у місті Кривий Ріг станом на 01.12.2024 року </t>
  </si>
  <si>
    <t>Уточнений річний план станом на 01.12.2024 (з урахуванням довідок по власним надходженням бюджетних установ)</t>
  </si>
  <si>
    <t xml:space="preserve">Уточнений план загального фонду на січень-листопад 2024 року
</t>
  </si>
  <si>
    <t>Виконано за січень-листопад 2024 року</t>
  </si>
  <si>
    <t>Виконано за січень-листопад 2023 року</t>
  </si>
  <si>
    <t xml:space="preserve">      про виконання бюджету Саксаганського району у місті Кривий Ріг станом на 01.01.2025 року </t>
  </si>
  <si>
    <t xml:space="preserve">Уточнений план загального фонду на січень - грудень 2024 року
</t>
  </si>
  <si>
    <t>Виконано за січень-грудень 2024 року</t>
  </si>
  <si>
    <t>Виконано за січень-грудень 2023 року</t>
  </si>
  <si>
    <t>Уточнений річний план станом на 31.12.2024 (з урахуванням довідок по власним надходженням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</si>
</sst>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;\-#,##0.00"/>
    <numFmt numFmtId="166" formatCode="#,##0.00_ ;\-#,##0.00\ "/>
  </numFmts>
  <fonts count="31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0"/>
      <name val="Arial Cyr"/>
      <family val="2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family val="2"/>
      <charset val="204"/>
    </font>
    <font>
      <sz val="12"/>
      <color theme="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3" fillId="5" borderId="1" xfId="0" applyNumberFormat="1" applyFont="1" applyFill="1" applyBorder="1" applyAlignment="1">
      <alignment vertical="center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165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7" borderId="0" xfId="0" applyFont="1" applyFill="1"/>
    <xf numFmtId="0" fontId="24" fillId="0" borderId="1" xfId="0" applyFont="1" applyFill="1" applyBorder="1" applyAlignment="1">
      <alignment vertical="center" wrapText="1"/>
    </xf>
    <xf numFmtId="4" fontId="25" fillId="2" borderId="1" xfId="0" applyNumberFormat="1" applyFont="1" applyFill="1" applyBorder="1" applyAlignment="1">
      <alignment horizontal="center" vertical="center"/>
    </xf>
    <xf numFmtId="4" fontId="25" fillId="3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7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7" fillId="3" borderId="0" xfId="0" applyFont="1" applyFill="1"/>
    <xf numFmtId="4" fontId="5" fillId="2" borderId="1" xfId="0" applyNumberFormat="1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4" fontId="28" fillId="2" borderId="1" xfId="0" applyNumberFormat="1" applyFont="1" applyFill="1" applyBorder="1" applyAlignment="1">
      <alignment horizontal="center" vertical="center"/>
    </xf>
    <xf numFmtId="4" fontId="28" fillId="3" borderId="1" xfId="0" applyNumberFormat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7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9"/>
  <sheetViews>
    <sheetView zoomScale="49" zoomScaleNormal="49" workbookViewId="0">
      <pane ySplit="9" topLeftCell="A46" activePane="bottomLeft" state="frozen"/>
      <selection activeCell="A6" sqref="A6"/>
      <selection pane="bottomLeft" activeCell="K48" sqref="K4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4.7773437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20"/>
      <c r="B2" s="87" t="s">
        <v>133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20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7" t="s">
        <v>62</v>
      </c>
    </row>
    <row r="4" spans="1:19" ht="32.4" customHeight="1" x14ac:dyDescent="0.3">
      <c r="A4" s="88" t="s">
        <v>127</v>
      </c>
      <c r="B4" s="88" t="s">
        <v>128</v>
      </c>
      <c r="C4" s="89" t="s">
        <v>134</v>
      </c>
      <c r="D4" s="90" t="s">
        <v>2</v>
      </c>
      <c r="E4" s="90"/>
      <c r="F4" s="90"/>
      <c r="G4" s="91" t="s">
        <v>135</v>
      </c>
      <c r="H4" s="92" t="s">
        <v>136</v>
      </c>
      <c r="I4" s="88" t="s">
        <v>2</v>
      </c>
      <c r="J4" s="88"/>
      <c r="K4" s="88"/>
      <c r="L4" s="92" t="s">
        <v>61</v>
      </c>
      <c r="M4" s="88" t="s">
        <v>2</v>
      </c>
      <c r="N4" s="88"/>
      <c r="O4" s="88"/>
      <c r="P4" s="92" t="s">
        <v>3</v>
      </c>
      <c r="Q4" s="88" t="s">
        <v>2</v>
      </c>
      <c r="R4" s="88"/>
      <c r="S4" s="88"/>
    </row>
    <row r="5" spans="1:19" ht="12.75" customHeight="1" x14ac:dyDescent="0.3">
      <c r="A5" s="88"/>
      <c r="B5" s="88"/>
      <c r="C5" s="89" t="s">
        <v>4</v>
      </c>
      <c r="D5" s="90" t="s">
        <v>5</v>
      </c>
      <c r="E5" s="90" t="s">
        <v>6</v>
      </c>
      <c r="F5" s="86" t="s">
        <v>7</v>
      </c>
      <c r="G5" s="91"/>
      <c r="H5" s="92" t="s">
        <v>8</v>
      </c>
      <c r="I5" s="88" t="s">
        <v>5</v>
      </c>
      <c r="J5" s="90" t="s">
        <v>6</v>
      </c>
      <c r="K5" s="86" t="s">
        <v>7</v>
      </c>
      <c r="L5" s="92" t="s">
        <v>8</v>
      </c>
      <c r="M5" s="88" t="s">
        <v>5</v>
      </c>
      <c r="N5" s="90" t="s">
        <v>6</v>
      </c>
      <c r="O5" s="86" t="s">
        <v>7</v>
      </c>
      <c r="P5" s="92" t="s">
        <v>8</v>
      </c>
      <c r="Q5" s="88" t="s">
        <v>5</v>
      </c>
      <c r="R5" s="90" t="s">
        <v>6</v>
      </c>
      <c r="S5" s="86" t="s">
        <v>7</v>
      </c>
    </row>
    <row r="6" spans="1:19" ht="12.75" customHeight="1" x14ac:dyDescent="0.3">
      <c r="A6" s="88"/>
      <c r="B6" s="88"/>
      <c r="C6" s="89"/>
      <c r="D6" s="90"/>
      <c r="E6" s="90"/>
      <c r="F6" s="86"/>
      <c r="G6" s="91"/>
      <c r="H6" s="92" t="s">
        <v>9</v>
      </c>
      <c r="I6" s="88"/>
      <c r="J6" s="90"/>
      <c r="K6" s="86"/>
      <c r="L6" s="92" t="s">
        <v>9</v>
      </c>
      <c r="M6" s="88"/>
      <c r="N6" s="90"/>
      <c r="O6" s="86"/>
      <c r="P6" s="92" t="s">
        <v>9</v>
      </c>
      <c r="Q6" s="88"/>
      <c r="R6" s="90"/>
      <c r="S6" s="86"/>
    </row>
    <row r="7" spans="1:19" ht="72.599999999999994" customHeight="1" x14ac:dyDescent="0.3">
      <c r="A7" s="88"/>
      <c r="B7" s="88"/>
      <c r="C7" s="89"/>
      <c r="D7" s="90"/>
      <c r="E7" s="90"/>
      <c r="F7" s="86"/>
      <c r="G7" s="91"/>
      <c r="H7" s="92"/>
      <c r="I7" s="88"/>
      <c r="J7" s="90"/>
      <c r="K7" s="86"/>
      <c r="L7" s="92"/>
      <c r="M7" s="88"/>
      <c r="N7" s="90"/>
      <c r="O7" s="86"/>
      <c r="P7" s="92"/>
      <c r="Q7" s="88"/>
      <c r="R7" s="90"/>
      <c r="S7" s="86"/>
    </row>
    <row r="8" spans="1:19" ht="107.25" customHeight="1" x14ac:dyDescent="0.3">
      <c r="A8" s="88"/>
      <c r="B8" s="88"/>
      <c r="C8" s="89"/>
      <c r="D8" s="90"/>
      <c r="E8" s="90"/>
      <c r="F8" s="86"/>
      <c r="G8" s="91"/>
      <c r="H8" s="92"/>
      <c r="I8" s="88"/>
      <c r="J8" s="90"/>
      <c r="K8" s="86"/>
      <c r="L8" s="92"/>
      <c r="M8" s="88"/>
      <c r="N8" s="90"/>
      <c r="O8" s="86"/>
      <c r="P8" s="92"/>
      <c r="Q8" s="88"/>
      <c r="R8" s="90"/>
      <c r="S8" s="86"/>
    </row>
    <row r="9" spans="1:19" ht="24.75" customHeight="1" x14ac:dyDescent="0.3">
      <c r="A9" s="21"/>
      <c r="B9" s="40">
        <v>1</v>
      </c>
      <c r="C9" s="41">
        <v>2</v>
      </c>
      <c r="D9" s="40">
        <v>3</v>
      </c>
      <c r="E9" s="39">
        <v>4</v>
      </c>
      <c r="F9" s="39">
        <v>5</v>
      </c>
      <c r="G9" s="39">
        <v>6</v>
      </c>
      <c r="H9" s="40">
        <v>7</v>
      </c>
      <c r="I9" s="40">
        <v>8</v>
      </c>
      <c r="J9" s="39">
        <v>9</v>
      </c>
      <c r="K9" s="39">
        <v>10</v>
      </c>
      <c r="L9" s="5">
        <v>11</v>
      </c>
      <c r="M9" s="40">
        <v>12</v>
      </c>
      <c r="N9" s="39">
        <v>13</v>
      </c>
      <c r="O9" s="39">
        <v>14</v>
      </c>
      <c r="P9" s="42" t="s">
        <v>10</v>
      </c>
      <c r="Q9" s="40" t="s">
        <v>11</v>
      </c>
      <c r="R9" s="39" t="s">
        <v>12</v>
      </c>
      <c r="S9" s="39" t="s">
        <v>13</v>
      </c>
    </row>
    <row r="10" spans="1:19" s="10" customFormat="1" ht="28.2" customHeight="1" x14ac:dyDescent="0.3">
      <c r="A10" s="93" t="s">
        <v>14</v>
      </c>
      <c r="B10" s="93"/>
      <c r="C10" s="93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63993000</v>
      </c>
      <c r="D11" s="25">
        <f>D12+D13+D22</f>
        <v>63993000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45484073</v>
      </c>
      <c r="H11" s="25">
        <f t="shared" si="0"/>
        <v>49637629.430000007</v>
      </c>
      <c r="I11" s="25">
        <f t="shared" si="0"/>
        <v>49637629.430000007</v>
      </c>
      <c r="J11" s="25">
        <f t="shared" si="0"/>
        <v>0</v>
      </c>
      <c r="K11" s="25">
        <f t="shared" si="0"/>
        <v>0</v>
      </c>
      <c r="L11" s="25">
        <f t="shared" si="0"/>
        <v>37494089.569999993</v>
      </c>
      <c r="M11" s="25">
        <f t="shared" si="0"/>
        <v>37494089.569999993</v>
      </c>
      <c r="N11" s="25">
        <f t="shared" si="0"/>
        <v>0</v>
      </c>
      <c r="O11" s="25">
        <f t="shared" si="0"/>
        <v>0</v>
      </c>
      <c r="P11" s="25">
        <f t="shared" si="0"/>
        <v>12143539.860000003</v>
      </c>
      <c r="Q11" s="25">
        <f t="shared" si="0"/>
        <v>12143539.860000003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63992400</v>
      </c>
      <c r="D13" s="25">
        <f>D14+D19</f>
        <v>63992400</v>
      </c>
      <c r="E13" s="25">
        <f t="shared" ref="E13:S13" si="1">E14+E19</f>
        <v>0</v>
      </c>
      <c r="F13" s="25">
        <f t="shared" si="1"/>
        <v>0</v>
      </c>
      <c r="G13" s="25">
        <f t="shared" si="1"/>
        <v>45484073</v>
      </c>
      <c r="H13" s="25">
        <f t="shared" si="1"/>
        <v>49637640.540000007</v>
      </c>
      <c r="I13" s="25">
        <f t="shared" si="1"/>
        <v>49637640.540000007</v>
      </c>
      <c r="J13" s="25">
        <f t="shared" si="1"/>
        <v>0</v>
      </c>
      <c r="K13" s="25">
        <f t="shared" si="1"/>
        <v>0</v>
      </c>
      <c r="L13" s="25">
        <f t="shared" si="1"/>
        <v>37494089.569999993</v>
      </c>
      <c r="M13" s="25">
        <f t="shared" si="1"/>
        <v>37494089.569999993</v>
      </c>
      <c r="N13" s="25">
        <f t="shared" si="1"/>
        <v>0</v>
      </c>
      <c r="O13" s="25">
        <f t="shared" si="1"/>
        <v>0</v>
      </c>
      <c r="P13" s="25">
        <f t="shared" si="1"/>
        <v>12143550.970000003</v>
      </c>
      <c r="Q13" s="25">
        <f t="shared" si="1"/>
        <v>12143550.970000003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32110000</v>
      </c>
      <c r="D14" s="25">
        <f>D15+D16+D17+D18</f>
        <v>32110000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23506550</v>
      </c>
      <c r="H14" s="25">
        <f t="shared" si="2"/>
        <v>25340062.910000004</v>
      </c>
      <c r="I14" s="25">
        <f t="shared" si="2"/>
        <v>25340062.910000004</v>
      </c>
      <c r="J14" s="25">
        <f t="shared" si="2"/>
        <v>0</v>
      </c>
      <c r="K14" s="25">
        <f t="shared" si="2"/>
        <v>0</v>
      </c>
      <c r="L14" s="25">
        <f t="shared" si="2"/>
        <v>20375909.759999998</v>
      </c>
      <c r="M14" s="25">
        <f t="shared" si="2"/>
        <v>20375909.759999998</v>
      </c>
      <c r="N14" s="25">
        <f t="shared" si="2"/>
        <v>0</v>
      </c>
      <c r="O14" s="25">
        <f t="shared" si="2"/>
        <v>0</v>
      </c>
      <c r="P14" s="25">
        <f t="shared" si="2"/>
        <v>4964153.1500000022</v>
      </c>
      <c r="Q14" s="25">
        <f t="shared" si="2"/>
        <v>4964153.1500000022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v>20000</v>
      </c>
      <c r="D15" s="26">
        <v>20000</v>
      </c>
      <c r="E15" s="27">
        <v>0</v>
      </c>
      <c r="F15" s="27">
        <v>0</v>
      </c>
      <c r="G15" s="26">
        <v>15000</v>
      </c>
      <c r="H15" s="26">
        <v>25959.06</v>
      </c>
      <c r="I15" s="26">
        <v>25959.06</v>
      </c>
      <c r="J15" s="27">
        <v>0</v>
      </c>
      <c r="K15" s="27">
        <v>0</v>
      </c>
      <c r="L15" s="26">
        <f>M15+N15</f>
        <v>12834.96</v>
      </c>
      <c r="M15" s="26">
        <v>12834.96</v>
      </c>
      <c r="N15" s="27">
        <v>0</v>
      </c>
      <c r="O15" s="27">
        <v>0</v>
      </c>
      <c r="P15" s="26">
        <f>H15-L15</f>
        <v>13124.100000000002</v>
      </c>
      <c r="Q15" s="26">
        <f>I15-M15</f>
        <v>13124.100000000002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v>622000</v>
      </c>
      <c r="D16" s="26">
        <v>622000</v>
      </c>
      <c r="E16" s="27">
        <v>0</v>
      </c>
      <c r="F16" s="27">
        <v>0</v>
      </c>
      <c r="G16" s="26">
        <v>392000</v>
      </c>
      <c r="H16" s="26">
        <v>760637.78</v>
      </c>
      <c r="I16" s="26">
        <v>760637.78</v>
      </c>
      <c r="J16" s="27">
        <v>0</v>
      </c>
      <c r="K16" s="27">
        <v>0</v>
      </c>
      <c r="L16" s="26">
        <f t="shared" ref="L16:L18" si="3">M16+N16</f>
        <v>422534.78</v>
      </c>
      <c r="M16" s="26">
        <v>422534.78</v>
      </c>
      <c r="N16" s="27">
        <v>0</v>
      </c>
      <c r="O16" s="27">
        <v>0</v>
      </c>
      <c r="P16" s="26">
        <f t="shared" ref="P16:S18" si="4">H16-L16</f>
        <v>338103</v>
      </c>
      <c r="Q16" s="26">
        <f t="shared" si="4"/>
        <v>338103</v>
      </c>
      <c r="R16" s="27">
        <f t="shared" si="4"/>
        <v>0</v>
      </c>
      <c r="S16" s="27">
        <f t="shared" si="4"/>
        <v>0</v>
      </c>
    </row>
    <row r="17" spans="1:19" ht="98.4" customHeight="1" x14ac:dyDescent="0.3">
      <c r="A17" s="13" t="s">
        <v>27</v>
      </c>
      <c r="B17" s="14" t="s">
        <v>28</v>
      </c>
      <c r="C17" s="26">
        <v>6650000</v>
      </c>
      <c r="D17" s="26">
        <v>6650000</v>
      </c>
      <c r="E17" s="27">
        <v>0</v>
      </c>
      <c r="F17" s="27">
        <v>0</v>
      </c>
      <c r="G17" s="26">
        <v>4400000</v>
      </c>
      <c r="H17" s="26">
        <v>7661402.1100000003</v>
      </c>
      <c r="I17" s="26">
        <v>7661402.1100000003</v>
      </c>
      <c r="J17" s="27">
        <v>0</v>
      </c>
      <c r="K17" s="27">
        <v>0</v>
      </c>
      <c r="L17" s="26">
        <f t="shared" si="3"/>
        <v>4159639.23</v>
      </c>
      <c r="M17" s="26">
        <v>4159639.23</v>
      </c>
      <c r="N17" s="27">
        <v>0</v>
      </c>
      <c r="O17" s="27">
        <v>0</v>
      </c>
      <c r="P17" s="26">
        <f t="shared" si="4"/>
        <v>3501762.8800000004</v>
      </c>
      <c r="Q17" s="26">
        <f t="shared" si="4"/>
        <v>3501762.8800000004</v>
      </c>
      <c r="R17" s="27">
        <f t="shared" si="4"/>
        <v>0</v>
      </c>
      <c r="S17" s="27">
        <f t="shared" si="4"/>
        <v>0</v>
      </c>
    </row>
    <row r="18" spans="1:19" ht="93.6" x14ac:dyDescent="0.3">
      <c r="A18" s="13" t="s">
        <v>29</v>
      </c>
      <c r="B18" s="14" t="s">
        <v>30</v>
      </c>
      <c r="C18" s="26">
        <v>24818000</v>
      </c>
      <c r="D18" s="26">
        <v>24818000</v>
      </c>
      <c r="E18" s="27">
        <v>0</v>
      </c>
      <c r="F18" s="27">
        <v>0</v>
      </c>
      <c r="G18" s="26">
        <v>18699550</v>
      </c>
      <c r="H18" s="26">
        <v>16892063.960000001</v>
      </c>
      <c r="I18" s="26">
        <v>16892063.960000001</v>
      </c>
      <c r="J18" s="27">
        <v>0</v>
      </c>
      <c r="K18" s="27">
        <v>0</v>
      </c>
      <c r="L18" s="26">
        <f t="shared" si="3"/>
        <v>15780900.789999999</v>
      </c>
      <c r="M18" s="26">
        <v>15780900.789999999</v>
      </c>
      <c r="N18" s="27">
        <v>0</v>
      </c>
      <c r="O18" s="27">
        <v>0</v>
      </c>
      <c r="P18" s="26">
        <f t="shared" si="4"/>
        <v>1111163.1700000018</v>
      </c>
      <c r="Q18" s="26">
        <f t="shared" si="4"/>
        <v>1111163.1700000018</v>
      </c>
      <c r="R18" s="27">
        <f t="shared" si="4"/>
        <v>0</v>
      </c>
      <c r="S18" s="27">
        <f t="shared" si="4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31882400</v>
      </c>
      <c r="D19" s="25">
        <f>D20+D21</f>
        <v>31882400</v>
      </c>
      <c r="E19" s="25">
        <f t="shared" ref="E19:S19" si="5">E20+E21</f>
        <v>0</v>
      </c>
      <c r="F19" s="25">
        <f t="shared" si="5"/>
        <v>0</v>
      </c>
      <c r="G19" s="25">
        <f t="shared" si="5"/>
        <v>21977523</v>
      </c>
      <c r="H19" s="25">
        <f t="shared" si="5"/>
        <v>24297577.629999999</v>
      </c>
      <c r="I19" s="25">
        <f t="shared" si="5"/>
        <v>24297577.629999999</v>
      </c>
      <c r="J19" s="25">
        <f t="shared" si="5"/>
        <v>0</v>
      </c>
      <c r="K19" s="25">
        <f t="shared" si="5"/>
        <v>0</v>
      </c>
      <c r="L19" s="25">
        <f t="shared" si="5"/>
        <v>17118179.809999999</v>
      </c>
      <c r="M19" s="25">
        <f t="shared" si="5"/>
        <v>17118179.809999999</v>
      </c>
      <c r="N19" s="25">
        <f t="shared" si="5"/>
        <v>0</v>
      </c>
      <c r="O19" s="25">
        <f t="shared" si="5"/>
        <v>0</v>
      </c>
      <c r="P19" s="25">
        <f t="shared" si="5"/>
        <v>7179397.8199999994</v>
      </c>
      <c r="Q19" s="25">
        <f t="shared" si="5"/>
        <v>7179397.8199999994</v>
      </c>
      <c r="R19" s="25">
        <f t="shared" si="5"/>
        <v>0</v>
      </c>
      <c r="S19" s="25">
        <f t="shared" si="5"/>
        <v>0</v>
      </c>
    </row>
    <row r="20" spans="1:19" ht="31.2" x14ac:dyDescent="0.3">
      <c r="A20" s="13" t="s">
        <v>33</v>
      </c>
      <c r="B20" s="14" t="s">
        <v>34</v>
      </c>
      <c r="C20" s="26">
        <v>2719000</v>
      </c>
      <c r="D20" s="26">
        <v>2719000</v>
      </c>
      <c r="E20" s="27">
        <v>0</v>
      </c>
      <c r="F20" s="27">
        <v>0</v>
      </c>
      <c r="G20" s="26">
        <v>1811000</v>
      </c>
      <c r="H20" s="26">
        <v>2759910.16</v>
      </c>
      <c r="I20" s="26">
        <v>2759910.16</v>
      </c>
      <c r="J20" s="27">
        <v>0</v>
      </c>
      <c r="K20" s="27">
        <v>0</v>
      </c>
      <c r="L20" s="26">
        <f>M20+N20</f>
        <v>1897636.3</v>
      </c>
      <c r="M20" s="26">
        <v>1897636.3</v>
      </c>
      <c r="N20" s="27">
        <v>0</v>
      </c>
      <c r="O20" s="27">
        <v>0</v>
      </c>
      <c r="P20" s="26">
        <f t="shared" ref="P20:S21" si="6">H20-L20</f>
        <v>862273.8600000001</v>
      </c>
      <c r="Q20" s="26">
        <f t="shared" si="6"/>
        <v>862273.8600000001</v>
      </c>
      <c r="R20" s="27">
        <f t="shared" si="6"/>
        <v>0</v>
      </c>
      <c r="S20" s="27">
        <f t="shared" si="6"/>
        <v>0</v>
      </c>
    </row>
    <row r="21" spans="1:19" ht="33" customHeight="1" x14ac:dyDescent="0.3">
      <c r="A21" s="13" t="s">
        <v>35</v>
      </c>
      <c r="B21" s="14" t="s">
        <v>36</v>
      </c>
      <c r="C21" s="26">
        <v>29163400</v>
      </c>
      <c r="D21" s="26">
        <v>29163400</v>
      </c>
      <c r="E21" s="27">
        <v>0</v>
      </c>
      <c r="F21" s="27">
        <v>0</v>
      </c>
      <c r="G21" s="26">
        <v>20166523</v>
      </c>
      <c r="H21" s="26">
        <v>21537667.469999999</v>
      </c>
      <c r="I21" s="26">
        <v>21537667.469999999</v>
      </c>
      <c r="J21" s="27">
        <v>0</v>
      </c>
      <c r="K21" s="27">
        <v>0</v>
      </c>
      <c r="L21" s="26">
        <f>M21+N21</f>
        <v>15220543.51</v>
      </c>
      <c r="M21" s="26">
        <v>15220543.51</v>
      </c>
      <c r="N21" s="27">
        <v>0</v>
      </c>
      <c r="O21" s="27">
        <v>0</v>
      </c>
      <c r="P21" s="26">
        <f t="shared" si="6"/>
        <v>6317123.959999999</v>
      </c>
      <c r="Q21" s="26">
        <f t="shared" si="6"/>
        <v>6317123.959999999</v>
      </c>
      <c r="R21" s="27">
        <f t="shared" si="6"/>
        <v>0</v>
      </c>
      <c r="S21" s="27">
        <f t="shared" si="6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7">E23</f>
        <v>0</v>
      </c>
      <c r="F22" s="25">
        <f t="shared" si="7"/>
        <v>0</v>
      </c>
      <c r="G22" s="25">
        <f t="shared" si="7"/>
        <v>0</v>
      </c>
      <c r="H22" s="25">
        <f t="shared" si="7"/>
        <v>-11.11</v>
      </c>
      <c r="I22" s="25">
        <f t="shared" si="7"/>
        <v>-11.11</v>
      </c>
      <c r="J22" s="25">
        <f t="shared" si="7"/>
        <v>0</v>
      </c>
      <c r="K22" s="25">
        <f t="shared" si="7"/>
        <v>0</v>
      </c>
      <c r="L22" s="25">
        <f t="shared" si="7"/>
        <v>0</v>
      </c>
      <c r="M22" s="25">
        <f t="shared" si="7"/>
        <v>0</v>
      </c>
      <c r="N22" s="25">
        <f t="shared" si="7"/>
        <v>0</v>
      </c>
      <c r="O22" s="25">
        <f t="shared" si="7"/>
        <v>0</v>
      </c>
      <c r="P22" s="25">
        <f t="shared" si="7"/>
        <v>-11.11</v>
      </c>
      <c r="Q22" s="25">
        <f t="shared" si="7"/>
        <v>-11.11</v>
      </c>
      <c r="R22" s="25">
        <f t="shared" si="7"/>
        <v>0</v>
      </c>
      <c r="S22" s="25">
        <f t="shared" si="7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7"/>
        <v>0</v>
      </c>
      <c r="F23" s="26">
        <f t="shared" si="7"/>
        <v>0</v>
      </c>
      <c r="G23" s="26">
        <f t="shared" si="7"/>
        <v>0</v>
      </c>
      <c r="H23" s="26">
        <f t="shared" si="7"/>
        <v>-11.11</v>
      </c>
      <c r="I23" s="26">
        <f t="shared" si="7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8">H23-L23</f>
        <v>-11.11</v>
      </c>
      <c r="Q23" s="26">
        <f t="shared" si="8"/>
        <v>-11.11</v>
      </c>
      <c r="R23" s="27">
        <f t="shared" si="8"/>
        <v>0</v>
      </c>
      <c r="S23" s="27">
        <f t="shared" si="8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8"/>
        <v>-11.11</v>
      </c>
      <c r="Q24" s="26">
        <f t="shared" si="8"/>
        <v>-11.11</v>
      </c>
      <c r="R24" s="27">
        <f t="shared" si="8"/>
        <v>0</v>
      </c>
      <c r="S24" s="27">
        <f t="shared" si="8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780000</v>
      </c>
      <c r="D25" s="25">
        <f t="shared" ref="D25:K25" si="9">D26+D29</f>
        <v>780000</v>
      </c>
      <c r="E25" s="25">
        <f t="shared" si="9"/>
        <v>0</v>
      </c>
      <c r="F25" s="25">
        <f t="shared" si="9"/>
        <v>0</v>
      </c>
      <c r="G25" s="25">
        <f t="shared" si="9"/>
        <v>513000</v>
      </c>
      <c r="H25" s="25">
        <f>I25+J25</f>
        <v>2452672.59</v>
      </c>
      <c r="I25" s="25">
        <f t="shared" si="9"/>
        <v>596723</v>
      </c>
      <c r="J25" s="25">
        <f>J26+J29+J31</f>
        <v>1855949.5899999999</v>
      </c>
      <c r="K25" s="25">
        <f t="shared" si="9"/>
        <v>0</v>
      </c>
      <c r="L25" s="25">
        <f>M25+N25</f>
        <v>1499226.0299999998</v>
      </c>
      <c r="M25" s="25">
        <f>M26+M29+M31</f>
        <v>522347.85</v>
      </c>
      <c r="N25" s="25">
        <f t="shared" ref="N25:S25" si="10">N26+N29+N31</f>
        <v>976878.17999999993</v>
      </c>
      <c r="O25" s="25">
        <f t="shared" si="10"/>
        <v>0</v>
      </c>
      <c r="P25" s="25">
        <f>Q25+R25</f>
        <v>953446.56</v>
      </c>
      <c r="Q25" s="25">
        <f>I25-M25</f>
        <v>74375.150000000023</v>
      </c>
      <c r="R25" s="25">
        <f t="shared" si="10"/>
        <v>879071.41</v>
      </c>
      <c r="S25" s="25">
        <f t="shared" si="10"/>
        <v>0</v>
      </c>
    </row>
    <row r="26" spans="1:19" x14ac:dyDescent="0.3">
      <c r="A26" s="13" t="s">
        <v>45</v>
      </c>
      <c r="B26" s="14" t="s">
        <v>46</v>
      </c>
      <c r="C26" s="26">
        <f>C27+C28</f>
        <v>750000</v>
      </c>
      <c r="D26" s="26">
        <f>D27+D28</f>
        <v>750000</v>
      </c>
      <c r="E26" s="26">
        <f t="shared" ref="E26:S26" si="11">E27+E28</f>
        <v>0</v>
      </c>
      <c r="F26" s="26">
        <f t="shared" si="11"/>
        <v>0</v>
      </c>
      <c r="G26" s="26">
        <f t="shared" si="11"/>
        <v>494000</v>
      </c>
      <c r="H26" s="26">
        <f t="shared" si="11"/>
        <v>588397</v>
      </c>
      <c r="I26" s="26">
        <f t="shared" si="11"/>
        <v>588397</v>
      </c>
      <c r="J26" s="26">
        <f t="shared" si="11"/>
        <v>0</v>
      </c>
      <c r="K26" s="26">
        <f t="shared" si="11"/>
        <v>0</v>
      </c>
      <c r="L26" s="26">
        <f t="shared" si="11"/>
        <v>497675.3</v>
      </c>
      <c r="M26" s="26">
        <f t="shared" si="11"/>
        <v>497675.3</v>
      </c>
      <c r="N26" s="26">
        <f t="shared" si="11"/>
        <v>0</v>
      </c>
      <c r="O26" s="26">
        <f t="shared" si="11"/>
        <v>0</v>
      </c>
      <c r="P26" s="26">
        <f>H26-L26</f>
        <v>90721.700000000012</v>
      </c>
      <c r="Q26" s="26">
        <f>I26-M26</f>
        <v>90721.700000000012</v>
      </c>
      <c r="R26" s="26">
        <f t="shared" si="11"/>
        <v>0</v>
      </c>
      <c r="S26" s="26">
        <f t="shared" si="11"/>
        <v>0</v>
      </c>
    </row>
    <row r="27" spans="1:19" ht="50.4" customHeight="1" x14ac:dyDescent="0.3">
      <c r="A27" s="13" t="s">
        <v>47</v>
      </c>
      <c r="B27" s="14" t="s">
        <v>48</v>
      </c>
      <c r="C27" s="26">
        <v>210000</v>
      </c>
      <c r="D27" s="26">
        <v>210000</v>
      </c>
      <c r="E27" s="27">
        <v>0</v>
      </c>
      <c r="F27" s="27">
        <v>0</v>
      </c>
      <c r="G27" s="26">
        <v>134000</v>
      </c>
      <c r="H27" s="26">
        <v>258815</v>
      </c>
      <c r="I27" s="26">
        <v>258815</v>
      </c>
      <c r="J27" s="27">
        <v>0</v>
      </c>
      <c r="K27" s="27">
        <v>0</v>
      </c>
      <c r="L27" s="26">
        <f>M27+N27</f>
        <v>137255.29999999999</v>
      </c>
      <c r="M27" s="26">
        <v>137255.29999999999</v>
      </c>
      <c r="N27" s="26">
        <v>0</v>
      </c>
      <c r="O27" s="26">
        <v>0</v>
      </c>
      <c r="P27" s="26">
        <f>H27-L27</f>
        <v>121559.70000000001</v>
      </c>
      <c r="Q27" s="26">
        <f>I27-M27</f>
        <v>121559.70000000001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v>540000</v>
      </c>
      <c r="D28" s="26">
        <v>540000</v>
      </c>
      <c r="E28" s="27">
        <v>0</v>
      </c>
      <c r="F28" s="27">
        <v>0</v>
      </c>
      <c r="G28" s="26">
        <v>360000</v>
      </c>
      <c r="H28" s="26">
        <v>329582</v>
      </c>
      <c r="I28" s="26">
        <v>329582</v>
      </c>
      <c r="J28" s="27">
        <v>0</v>
      </c>
      <c r="K28" s="27">
        <v>0</v>
      </c>
      <c r="L28" s="26">
        <f>M28+N28</f>
        <v>360420</v>
      </c>
      <c r="M28" s="26">
        <v>360420</v>
      </c>
      <c r="N28" s="26">
        <v>0</v>
      </c>
      <c r="O28" s="26">
        <v>0</v>
      </c>
      <c r="P28" s="26">
        <f>H28-L28</f>
        <v>-30838</v>
      </c>
      <c r="Q28" s="26">
        <f>I28-M28</f>
        <v>-30838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2">D30</f>
        <v>30000</v>
      </c>
      <c r="E29" s="26">
        <f t="shared" si="12"/>
        <v>0</v>
      </c>
      <c r="F29" s="26">
        <f t="shared" si="12"/>
        <v>0</v>
      </c>
      <c r="G29" s="26">
        <f t="shared" si="12"/>
        <v>19000</v>
      </c>
      <c r="H29" s="26">
        <f t="shared" si="12"/>
        <v>8326</v>
      </c>
      <c r="I29" s="26">
        <f t="shared" si="12"/>
        <v>8326</v>
      </c>
      <c r="J29" s="26">
        <f t="shared" si="12"/>
        <v>0</v>
      </c>
      <c r="K29" s="26">
        <f t="shared" si="12"/>
        <v>0</v>
      </c>
      <c r="L29" s="26">
        <f t="shared" si="12"/>
        <v>24672.55</v>
      </c>
      <c r="M29" s="26">
        <f t="shared" si="12"/>
        <v>24672.55</v>
      </c>
      <c r="N29" s="26">
        <f t="shared" si="12"/>
        <v>0</v>
      </c>
      <c r="O29" s="26">
        <f t="shared" si="12"/>
        <v>0</v>
      </c>
      <c r="P29" s="26">
        <f t="shared" si="12"/>
        <v>-16346.55</v>
      </c>
      <c r="Q29" s="26">
        <f t="shared" si="12"/>
        <v>-16346.55</v>
      </c>
      <c r="R29" s="26">
        <f t="shared" si="12"/>
        <v>0</v>
      </c>
      <c r="S29" s="26">
        <f t="shared" si="12"/>
        <v>0</v>
      </c>
    </row>
    <row r="30" spans="1:19" x14ac:dyDescent="0.3">
      <c r="A30" s="13" t="s">
        <v>51</v>
      </c>
      <c r="B30" s="14" t="s">
        <v>46</v>
      </c>
      <c r="C30" s="26">
        <v>30000</v>
      </c>
      <c r="D30" s="26">
        <v>30000</v>
      </c>
      <c r="E30" s="27">
        <v>0</v>
      </c>
      <c r="F30" s="27">
        <v>0</v>
      </c>
      <c r="G30" s="26">
        <v>19000</v>
      </c>
      <c r="H30" s="26">
        <v>8326</v>
      </c>
      <c r="I30" s="26">
        <v>8326</v>
      </c>
      <c r="J30" s="27">
        <v>0</v>
      </c>
      <c r="K30" s="27">
        <v>0</v>
      </c>
      <c r="L30" s="26">
        <f>M30+N30</f>
        <v>24672.55</v>
      </c>
      <c r="M30" s="26">
        <v>24672.55</v>
      </c>
      <c r="N30" s="27">
        <v>0</v>
      </c>
      <c r="O30" s="27">
        <v>0</v>
      </c>
      <c r="P30" s="26">
        <f>H30-L30</f>
        <v>-16346.55</v>
      </c>
      <c r="Q30" s="26">
        <f>I30-M30</f>
        <v>-16346.55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2052464.85</v>
      </c>
      <c r="D31" s="25">
        <f t="shared" ref="D31:S31" si="13">D32+D33</f>
        <v>0</v>
      </c>
      <c r="E31" s="25">
        <f t="shared" si="13"/>
        <v>2052464.85</v>
      </c>
      <c r="F31" s="25">
        <f t="shared" si="13"/>
        <v>0</v>
      </c>
      <c r="G31" s="25">
        <f t="shared" si="13"/>
        <v>0</v>
      </c>
      <c r="H31" s="25">
        <f t="shared" si="13"/>
        <v>1855949.5899999999</v>
      </c>
      <c r="I31" s="25">
        <f t="shared" si="13"/>
        <v>0</v>
      </c>
      <c r="J31" s="25">
        <f t="shared" si="13"/>
        <v>1855949.5899999999</v>
      </c>
      <c r="K31" s="25">
        <f t="shared" si="13"/>
        <v>0</v>
      </c>
      <c r="L31" s="25">
        <f t="shared" si="13"/>
        <v>976878.17999999993</v>
      </c>
      <c r="M31" s="25">
        <f t="shared" si="13"/>
        <v>0</v>
      </c>
      <c r="N31" s="25">
        <f t="shared" si="13"/>
        <v>976878.17999999993</v>
      </c>
      <c r="O31" s="25">
        <f t="shared" si="13"/>
        <v>0</v>
      </c>
      <c r="P31" s="25">
        <f t="shared" si="13"/>
        <v>879071.41</v>
      </c>
      <c r="Q31" s="25">
        <f t="shared" si="13"/>
        <v>0</v>
      </c>
      <c r="R31" s="25">
        <f t="shared" si="13"/>
        <v>879071.41</v>
      </c>
      <c r="S31" s="25">
        <f t="shared" si="13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1060107</v>
      </c>
      <c r="D32" s="26">
        <v>0</v>
      </c>
      <c r="E32" s="26">
        <v>1060107</v>
      </c>
      <c r="F32" s="27">
        <v>0</v>
      </c>
      <c r="G32" s="27">
        <v>0</v>
      </c>
      <c r="H32" s="26">
        <f>I32+J32</f>
        <v>863591.74</v>
      </c>
      <c r="I32" s="26">
        <v>0</v>
      </c>
      <c r="J32" s="26">
        <v>863591.74</v>
      </c>
      <c r="K32" s="26">
        <v>0</v>
      </c>
      <c r="L32" s="26">
        <f>M32+N32</f>
        <v>658063.14</v>
      </c>
      <c r="M32" s="26">
        <v>0</v>
      </c>
      <c r="N32" s="26">
        <v>658063.14</v>
      </c>
      <c r="O32" s="26">
        <v>0</v>
      </c>
      <c r="P32" s="26">
        <f>Q32+R32</f>
        <v>205528.59999999998</v>
      </c>
      <c r="Q32" s="26">
        <f t="shared" ref="Q32:S33" si="14">I32-M32</f>
        <v>0</v>
      </c>
      <c r="R32" s="26">
        <f t="shared" si="14"/>
        <v>205528.59999999998</v>
      </c>
      <c r="S32" s="26">
        <f t="shared" si="14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992357.85</v>
      </c>
      <c r="D33" s="26">
        <v>0</v>
      </c>
      <c r="E33" s="26">
        <v>992357.85</v>
      </c>
      <c r="F33" s="26">
        <v>0</v>
      </c>
      <c r="G33" s="26">
        <v>0</v>
      </c>
      <c r="H33" s="26">
        <f>I33+J33</f>
        <v>992357.85</v>
      </c>
      <c r="I33" s="26">
        <v>0</v>
      </c>
      <c r="J33" s="26">
        <v>992357.85</v>
      </c>
      <c r="K33" s="26">
        <v>0</v>
      </c>
      <c r="L33" s="26">
        <f>M33+N33</f>
        <v>318815.03999999998</v>
      </c>
      <c r="M33" s="26">
        <v>0</v>
      </c>
      <c r="N33" s="26">
        <v>318815.03999999998</v>
      </c>
      <c r="O33" s="26">
        <v>0</v>
      </c>
      <c r="P33" s="26">
        <f>Q33+R33</f>
        <v>673542.81</v>
      </c>
      <c r="Q33" s="26">
        <f t="shared" si="14"/>
        <v>0</v>
      </c>
      <c r="R33" s="26">
        <f t="shared" si="14"/>
        <v>673542.81</v>
      </c>
      <c r="S33" s="26">
        <f t="shared" si="14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0</v>
      </c>
      <c r="D34" s="25">
        <f>D36</f>
        <v>0</v>
      </c>
      <c r="E34" s="25">
        <f t="shared" ref="E34:S34" si="15">E36</f>
        <v>0</v>
      </c>
      <c r="F34" s="25">
        <f t="shared" si="15"/>
        <v>0</v>
      </c>
      <c r="G34" s="25">
        <f t="shared" si="15"/>
        <v>0</v>
      </c>
      <c r="H34" s="25">
        <f t="shared" si="15"/>
        <v>41207.82</v>
      </c>
      <c r="I34" s="25">
        <f t="shared" si="15"/>
        <v>41207.82</v>
      </c>
      <c r="J34" s="25">
        <f t="shared" si="15"/>
        <v>0</v>
      </c>
      <c r="K34" s="25">
        <f t="shared" si="15"/>
        <v>0</v>
      </c>
      <c r="L34" s="25">
        <f t="shared" si="15"/>
        <v>0</v>
      </c>
      <c r="M34" s="25">
        <f t="shared" si="15"/>
        <v>0</v>
      </c>
      <c r="N34" s="25">
        <f t="shared" si="15"/>
        <v>0</v>
      </c>
      <c r="O34" s="25">
        <f t="shared" si="15"/>
        <v>0</v>
      </c>
      <c r="P34" s="25">
        <f t="shared" si="15"/>
        <v>41207.82</v>
      </c>
      <c r="Q34" s="25">
        <f t="shared" si="15"/>
        <v>41207.82</v>
      </c>
      <c r="R34" s="25">
        <f t="shared" si="15"/>
        <v>0</v>
      </c>
      <c r="S34" s="25">
        <f t="shared" si="15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0</v>
      </c>
      <c r="D35" s="26">
        <v>0</v>
      </c>
      <c r="E35" s="26">
        <f t="shared" ref="E35:S35" si="16">E36</f>
        <v>0</v>
      </c>
      <c r="F35" s="26">
        <f t="shared" si="16"/>
        <v>0</v>
      </c>
      <c r="G35" s="26">
        <f t="shared" si="16"/>
        <v>0</v>
      </c>
      <c r="H35" s="26">
        <f t="shared" si="16"/>
        <v>41207.82</v>
      </c>
      <c r="I35" s="26">
        <f t="shared" si="16"/>
        <v>41207.82</v>
      </c>
      <c r="J35" s="26">
        <f t="shared" si="16"/>
        <v>0</v>
      </c>
      <c r="K35" s="26">
        <f t="shared" si="16"/>
        <v>0</v>
      </c>
      <c r="L35" s="26">
        <f t="shared" si="16"/>
        <v>0</v>
      </c>
      <c r="M35" s="26">
        <f t="shared" si="16"/>
        <v>0</v>
      </c>
      <c r="N35" s="26">
        <f t="shared" si="16"/>
        <v>0</v>
      </c>
      <c r="O35" s="26">
        <f t="shared" si="16"/>
        <v>0</v>
      </c>
      <c r="P35" s="26">
        <f t="shared" si="16"/>
        <v>41207.82</v>
      </c>
      <c r="Q35" s="26">
        <f t="shared" si="16"/>
        <v>41207.82</v>
      </c>
      <c r="R35" s="26">
        <f t="shared" si="16"/>
        <v>0</v>
      </c>
      <c r="S35" s="26">
        <f t="shared" si="16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0</v>
      </c>
      <c r="D36" s="26">
        <v>0</v>
      </c>
      <c r="E36" s="27">
        <v>0</v>
      </c>
      <c r="F36" s="27">
        <v>0</v>
      </c>
      <c r="G36" s="26">
        <v>0</v>
      </c>
      <c r="H36" s="26">
        <v>41207.82</v>
      </c>
      <c r="I36" s="26">
        <v>41207.82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41207.82</v>
      </c>
      <c r="Q36" s="26">
        <f>I36-M36</f>
        <v>41207.82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4" t="s">
        <v>68</v>
      </c>
      <c r="B37" s="94"/>
      <c r="C37" s="25">
        <f>D37+E37</f>
        <v>66825464.850000001</v>
      </c>
      <c r="D37" s="25">
        <f>D11+D25+D34</f>
        <v>64773000</v>
      </c>
      <c r="E37" s="25">
        <f>E11+E25+E31</f>
        <v>2052464.85</v>
      </c>
      <c r="F37" s="25">
        <f>F11+F25+F34</f>
        <v>0</v>
      </c>
      <c r="G37" s="25">
        <f>G11+G25+G34</f>
        <v>45997073</v>
      </c>
      <c r="H37" s="25">
        <f>I37+J37</f>
        <v>53987459.430000007</v>
      </c>
      <c r="I37" s="25">
        <f>I11+I25+I34</f>
        <v>50275560.250000007</v>
      </c>
      <c r="J37" s="25">
        <f>J11+J25+J31</f>
        <v>3711899.1799999997</v>
      </c>
      <c r="K37" s="25">
        <f t="shared" ref="K37:S37" si="17">K11+K25+K34</f>
        <v>0</v>
      </c>
      <c r="L37" s="25">
        <f t="shared" si="17"/>
        <v>38993315.599999994</v>
      </c>
      <c r="M37" s="25">
        <f t="shared" si="17"/>
        <v>38016437.419999994</v>
      </c>
      <c r="N37" s="25">
        <f t="shared" si="17"/>
        <v>976878.17999999993</v>
      </c>
      <c r="O37" s="25">
        <f t="shared" si="17"/>
        <v>0</v>
      </c>
      <c r="P37" s="25">
        <f t="shared" si="17"/>
        <v>13138194.240000004</v>
      </c>
      <c r="Q37" s="25">
        <f t="shared" si="17"/>
        <v>12259122.830000004</v>
      </c>
      <c r="R37" s="25">
        <f t="shared" si="17"/>
        <v>879071.41</v>
      </c>
      <c r="S37" s="25">
        <f t="shared" si="17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18">D39+D40</f>
        <v>62271447.18</v>
      </c>
      <c r="E38" s="25">
        <f t="shared" si="18"/>
        <v>0</v>
      </c>
      <c r="F38" s="25">
        <f t="shared" si="18"/>
        <v>0</v>
      </c>
      <c r="G38" s="25">
        <f t="shared" si="18"/>
        <v>42221765.18</v>
      </c>
      <c r="H38" s="25">
        <f t="shared" si="18"/>
        <v>42221765.18</v>
      </c>
      <c r="I38" s="25">
        <f t="shared" si="18"/>
        <v>42221765.18</v>
      </c>
      <c r="J38" s="25">
        <f t="shared" si="18"/>
        <v>0</v>
      </c>
      <c r="K38" s="25">
        <f t="shared" si="18"/>
        <v>0</v>
      </c>
      <c r="L38" s="25">
        <f t="shared" si="18"/>
        <v>37740515.630000003</v>
      </c>
      <c r="M38" s="25">
        <f t="shared" si="18"/>
        <v>37740515.630000003</v>
      </c>
      <c r="N38" s="25">
        <f t="shared" si="18"/>
        <v>0</v>
      </c>
      <c r="O38" s="25">
        <f t="shared" si="18"/>
        <v>0</v>
      </c>
      <c r="P38" s="25">
        <f t="shared" si="18"/>
        <v>4481249.549999997</v>
      </c>
      <c r="Q38" s="25">
        <f t="shared" si="18"/>
        <v>4481249.549999997</v>
      </c>
      <c r="R38" s="25">
        <f t="shared" si="18"/>
        <v>0</v>
      </c>
      <c r="S38" s="25">
        <f t="shared" si="18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40099430</v>
      </c>
      <c r="H39" s="26">
        <v>40099430</v>
      </c>
      <c r="I39" s="26">
        <v>40099430</v>
      </c>
      <c r="J39" s="27">
        <v>0</v>
      </c>
      <c r="K39" s="27">
        <v>0</v>
      </c>
      <c r="L39" s="28">
        <f>M39+N39</f>
        <v>35842689.770000003</v>
      </c>
      <c r="M39" s="28">
        <v>35842689.770000003</v>
      </c>
      <c r="N39" s="27">
        <v>0</v>
      </c>
      <c r="O39" s="27">
        <v>0</v>
      </c>
      <c r="P39" s="26">
        <f>H39-L39</f>
        <v>4256740.2299999967</v>
      </c>
      <c r="Q39" s="26">
        <f>I39-M39</f>
        <v>4256740.2299999967</v>
      </c>
      <c r="R39" s="27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1897825.86</v>
      </c>
      <c r="M40" s="26">
        <v>1897825.86</v>
      </c>
      <c r="N40" s="26">
        <v>0</v>
      </c>
      <c r="O40" s="26">
        <v>0</v>
      </c>
      <c r="P40" s="26">
        <f>H40-L40</f>
        <v>224509.32000000007</v>
      </c>
      <c r="Q40" s="26">
        <f>I40-M40</f>
        <v>224509.32000000007</v>
      </c>
      <c r="R40" s="26">
        <v>0</v>
      </c>
      <c r="S40" s="26">
        <v>0</v>
      </c>
    </row>
    <row r="41" spans="1:19" ht="27.6" customHeight="1" x14ac:dyDescent="0.3">
      <c r="A41" s="95" t="s">
        <v>119</v>
      </c>
      <c r="B41" s="95"/>
      <c r="C41" s="24">
        <f>C37+C38</f>
        <v>129096912.03</v>
      </c>
      <c r="D41" s="24">
        <f t="shared" ref="D41:S41" si="19">D37+D38</f>
        <v>127044447.18000001</v>
      </c>
      <c r="E41" s="24">
        <f t="shared" si="19"/>
        <v>2052464.85</v>
      </c>
      <c r="F41" s="24">
        <f t="shared" si="19"/>
        <v>0</v>
      </c>
      <c r="G41" s="24">
        <f t="shared" si="19"/>
        <v>88218838.180000007</v>
      </c>
      <c r="H41" s="24">
        <f t="shared" si="19"/>
        <v>96209224.610000014</v>
      </c>
      <c r="I41" s="24">
        <f t="shared" si="19"/>
        <v>92497325.430000007</v>
      </c>
      <c r="J41" s="24">
        <f t="shared" si="19"/>
        <v>3711899.1799999997</v>
      </c>
      <c r="K41" s="24">
        <f t="shared" si="19"/>
        <v>0</v>
      </c>
      <c r="L41" s="24">
        <f t="shared" si="19"/>
        <v>76733831.229999989</v>
      </c>
      <c r="M41" s="24">
        <f t="shared" si="19"/>
        <v>75756953.049999997</v>
      </c>
      <c r="N41" s="24">
        <f t="shared" si="19"/>
        <v>976878.17999999993</v>
      </c>
      <c r="O41" s="24">
        <f t="shared" si="19"/>
        <v>0</v>
      </c>
      <c r="P41" s="24">
        <f t="shared" si="19"/>
        <v>17619443.789999999</v>
      </c>
      <c r="Q41" s="24">
        <f t="shared" si="19"/>
        <v>16740372.380000001</v>
      </c>
      <c r="R41" s="24">
        <f t="shared" si="19"/>
        <v>879071.41</v>
      </c>
      <c r="S41" s="24">
        <f t="shared" si="19"/>
        <v>0</v>
      </c>
    </row>
    <row r="42" spans="1:19" ht="30" customHeight="1" x14ac:dyDescent="0.3">
      <c r="A42" s="17"/>
      <c r="B42" s="96" t="s">
        <v>118</v>
      </c>
      <c r="C42" s="9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63431418</v>
      </c>
      <c r="D43" s="34">
        <f>D44</f>
        <v>62868638</v>
      </c>
      <c r="E43" s="34">
        <f t="shared" ref="E43:S43" si="20">E44</f>
        <v>562780</v>
      </c>
      <c r="F43" s="34">
        <f t="shared" si="20"/>
        <v>553255</v>
      </c>
      <c r="G43" s="34">
        <f t="shared" si="20"/>
        <v>44815583</v>
      </c>
      <c r="H43" s="34">
        <f t="shared" si="20"/>
        <v>43477382.159999996</v>
      </c>
      <c r="I43" s="34">
        <f t="shared" si="20"/>
        <v>43467996.18</v>
      </c>
      <c r="J43" s="34">
        <f t="shared" si="20"/>
        <v>9385.98</v>
      </c>
      <c r="K43" s="34">
        <f t="shared" si="20"/>
        <v>0</v>
      </c>
      <c r="L43" s="34">
        <f t="shared" si="20"/>
        <v>36406614.490000002</v>
      </c>
      <c r="M43" s="34">
        <f t="shared" si="20"/>
        <v>36198080.090000004</v>
      </c>
      <c r="N43" s="34">
        <f t="shared" si="20"/>
        <v>208534.39999999999</v>
      </c>
      <c r="O43" s="34">
        <f t="shared" si="20"/>
        <v>208428</v>
      </c>
      <c r="P43" s="34">
        <f t="shared" si="20"/>
        <v>7070767.6699999962</v>
      </c>
      <c r="Q43" s="34">
        <f t="shared" si="20"/>
        <v>7269916.0899999961</v>
      </c>
      <c r="R43" s="34">
        <f t="shared" si="20"/>
        <v>-199148.41999999998</v>
      </c>
      <c r="S43" s="34">
        <f t="shared" si="20"/>
        <v>-208428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21">D44+E44</f>
        <v>63431418</v>
      </c>
      <c r="D44" s="19">
        <v>62868638</v>
      </c>
      <c r="E44" s="19">
        <v>562780</v>
      </c>
      <c r="F44" s="19">
        <v>553255</v>
      </c>
      <c r="G44" s="19">
        <v>44815583</v>
      </c>
      <c r="H44" s="19">
        <f>I44+J44</f>
        <v>43477382.159999996</v>
      </c>
      <c r="I44" s="19">
        <v>43467996.18</v>
      </c>
      <c r="J44" s="19">
        <v>9385.98</v>
      </c>
      <c r="K44" s="19">
        <v>0</v>
      </c>
      <c r="L44" s="19">
        <f>M44+N44</f>
        <v>36406614.490000002</v>
      </c>
      <c r="M44" s="19">
        <v>36198080.090000004</v>
      </c>
      <c r="N44" s="19">
        <v>208534.39999999999</v>
      </c>
      <c r="O44" s="19">
        <v>208428</v>
      </c>
      <c r="P44" s="19">
        <f>Q44+R44</f>
        <v>7070767.6699999962</v>
      </c>
      <c r="Q44" s="19">
        <f>I44-M44</f>
        <v>7269916.0899999961</v>
      </c>
      <c r="R44" s="19">
        <f>J44-N44</f>
        <v>-199148.41999999998</v>
      </c>
      <c r="S44" s="19">
        <f>K44-O44</f>
        <v>-208428</v>
      </c>
    </row>
    <row r="45" spans="1:19" ht="51.6" customHeight="1" x14ac:dyDescent="0.3">
      <c r="A45" s="23" t="s">
        <v>121</v>
      </c>
      <c r="B45" s="12" t="s">
        <v>71</v>
      </c>
      <c r="C45" s="34">
        <f t="shared" si="21"/>
        <v>47982727.030000001</v>
      </c>
      <c r="D45" s="34">
        <f>D46+D49+D52+D54</f>
        <v>43983162</v>
      </c>
      <c r="E45" s="34">
        <f>E46+E49+E52+E54</f>
        <v>3999565.0300000003</v>
      </c>
      <c r="F45" s="34">
        <f t="shared" ref="F45:P45" si="22">F46+F49+F52+F54</f>
        <v>2452335.1800000002</v>
      </c>
      <c r="G45" s="34">
        <f t="shared" si="22"/>
        <v>28797829</v>
      </c>
      <c r="H45" s="34">
        <f t="shared" si="22"/>
        <v>30558299.199999999</v>
      </c>
      <c r="I45" s="34">
        <f t="shared" si="22"/>
        <v>27127484.209999997</v>
      </c>
      <c r="J45" s="34">
        <f t="shared" si="22"/>
        <v>3430814.99</v>
      </c>
      <c r="K45" s="34">
        <f t="shared" si="22"/>
        <v>2122335.1800000002</v>
      </c>
      <c r="L45" s="34">
        <f t="shared" si="22"/>
        <v>27250309.439999998</v>
      </c>
      <c r="M45" s="34">
        <f t="shared" si="22"/>
        <v>24115172.82</v>
      </c>
      <c r="N45" s="34">
        <f t="shared" si="22"/>
        <v>3135136.62</v>
      </c>
      <c r="O45" s="34">
        <f t="shared" si="22"/>
        <v>1897825.86</v>
      </c>
      <c r="P45" s="34">
        <f t="shared" si="22"/>
        <v>3307989.7599999993</v>
      </c>
      <c r="Q45" s="34">
        <f t="shared" ref="Q45:S77" si="23">I45-M45</f>
        <v>3012311.3899999969</v>
      </c>
      <c r="R45" s="34">
        <f t="shared" si="23"/>
        <v>295678.37000000011</v>
      </c>
      <c r="S45" s="34">
        <f t="shared" si="23"/>
        <v>224509.32000000007</v>
      </c>
    </row>
    <row r="46" spans="1:19" ht="115.2" customHeight="1" x14ac:dyDescent="0.3">
      <c r="A46" s="18">
        <v>3100</v>
      </c>
      <c r="B46" s="12" t="s">
        <v>72</v>
      </c>
      <c r="C46" s="34">
        <f t="shared" si="21"/>
        <v>43831337.969999999</v>
      </c>
      <c r="D46" s="34">
        <f>D47+D48</f>
        <v>42123030</v>
      </c>
      <c r="E46" s="34">
        <f>E47+E48</f>
        <v>1708307.97</v>
      </c>
      <c r="F46" s="34">
        <f t="shared" ref="F46:P46" si="24">F47+F48</f>
        <v>330000</v>
      </c>
      <c r="G46" s="34">
        <f t="shared" si="24"/>
        <v>27871087</v>
      </c>
      <c r="H46" s="34">
        <f t="shared" si="24"/>
        <v>27561186.960000001</v>
      </c>
      <c r="I46" s="34">
        <f t="shared" si="24"/>
        <v>26421629.029999997</v>
      </c>
      <c r="J46" s="34">
        <f t="shared" si="24"/>
        <v>1139557.93</v>
      </c>
      <c r="K46" s="34">
        <f t="shared" si="24"/>
        <v>0</v>
      </c>
      <c r="L46" s="34">
        <f t="shared" si="24"/>
        <v>24906841.899999999</v>
      </c>
      <c r="M46" s="34">
        <f t="shared" si="24"/>
        <v>23669531.140000001</v>
      </c>
      <c r="N46" s="34">
        <f t="shared" si="24"/>
        <v>1237310.76</v>
      </c>
      <c r="O46" s="34">
        <f t="shared" si="24"/>
        <v>0</v>
      </c>
      <c r="P46" s="34">
        <f t="shared" si="24"/>
        <v>2654345.0599999996</v>
      </c>
      <c r="Q46" s="34">
        <f t="shared" si="23"/>
        <v>2752097.8899999969</v>
      </c>
      <c r="R46" s="34">
        <f t="shared" si="23"/>
        <v>-97752.830000000075</v>
      </c>
      <c r="S46" s="34">
        <f t="shared" si="23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1"/>
        <v>35570196.5</v>
      </c>
      <c r="D47" s="29">
        <v>34252980</v>
      </c>
      <c r="E47" s="29">
        <v>1317216.5</v>
      </c>
      <c r="F47" s="29">
        <v>330000</v>
      </c>
      <c r="G47" s="29">
        <v>22301418</v>
      </c>
      <c r="H47" s="29">
        <f>I47+J47</f>
        <v>22147685.52</v>
      </c>
      <c r="I47" s="29">
        <v>21399219.059999999</v>
      </c>
      <c r="J47" s="29">
        <v>748466.46</v>
      </c>
      <c r="K47" s="29">
        <v>0</v>
      </c>
      <c r="L47" s="29">
        <f>M47+N47</f>
        <v>19980837.359999999</v>
      </c>
      <c r="M47" s="29">
        <v>19158892.059999999</v>
      </c>
      <c r="N47" s="29">
        <v>821945.3</v>
      </c>
      <c r="O47" s="29">
        <v>0</v>
      </c>
      <c r="P47" s="29">
        <f>H47-L47</f>
        <v>2166848.16</v>
      </c>
      <c r="Q47" s="19">
        <f t="shared" si="23"/>
        <v>2240327</v>
      </c>
      <c r="R47" s="19">
        <f t="shared" si="23"/>
        <v>-73478.840000000084</v>
      </c>
      <c r="S47" s="19">
        <f t="shared" si="23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1"/>
        <v>8261141.4699999997</v>
      </c>
      <c r="D48" s="29">
        <v>7870050</v>
      </c>
      <c r="E48" s="29">
        <v>391091.47</v>
      </c>
      <c r="F48" s="29">
        <v>0</v>
      </c>
      <c r="G48" s="29">
        <v>5569669</v>
      </c>
      <c r="H48" s="29">
        <f>I48+J48</f>
        <v>5413501.4399999995</v>
      </c>
      <c r="I48" s="29">
        <v>5022409.97</v>
      </c>
      <c r="J48" s="29">
        <v>391091.47</v>
      </c>
      <c r="K48" s="29">
        <v>0</v>
      </c>
      <c r="L48" s="29">
        <f>M48+N48</f>
        <v>4926004.54</v>
      </c>
      <c r="M48" s="29">
        <v>4510639.08</v>
      </c>
      <c r="N48" s="29">
        <v>415365.46</v>
      </c>
      <c r="O48" s="29">
        <v>0</v>
      </c>
      <c r="P48" s="29">
        <f>Q48+R48</f>
        <v>487496.89999999962</v>
      </c>
      <c r="Q48" s="19">
        <f t="shared" si="23"/>
        <v>511770.88999999966</v>
      </c>
      <c r="R48" s="19">
        <f t="shared" si="23"/>
        <v>-24273.990000000049</v>
      </c>
      <c r="S48" s="19">
        <f t="shared" si="23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1"/>
        <v>538921.88</v>
      </c>
      <c r="D49" s="34">
        <f>D50+D51</f>
        <v>370000</v>
      </c>
      <c r="E49" s="34">
        <f>E50+E51</f>
        <v>168921.88</v>
      </c>
      <c r="F49" s="34">
        <f t="shared" ref="F49:G49" si="25">F50+F51</f>
        <v>0</v>
      </c>
      <c r="G49" s="34">
        <f t="shared" si="25"/>
        <v>366000</v>
      </c>
      <c r="H49" s="34">
        <f>I49+J49</f>
        <v>417596.06</v>
      </c>
      <c r="I49" s="34">
        <f>I50+I51</f>
        <v>248674.18</v>
      </c>
      <c r="J49" s="34">
        <f t="shared" ref="J49:K49" si="26">J50+J51</f>
        <v>168921.88</v>
      </c>
      <c r="K49" s="34">
        <f t="shared" si="26"/>
        <v>0</v>
      </c>
      <c r="L49" s="34">
        <f>L50+L51</f>
        <v>0</v>
      </c>
      <c r="M49" s="34">
        <f>M50+M51</f>
        <v>0</v>
      </c>
      <c r="N49" s="34">
        <f>N50+N51</f>
        <v>0</v>
      </c>
      <c r="O49" s="34">
        <f>O50+O51</f>
        <v>0</v>
      </c>
      <c r="P49" s="34">
        <f>P50+P51</f>
        <v>417596.06</v>
      </c>
      <c r="Q49" s="34">
        <f t="shared" si="23"/>
        <v>248674.18</v>
      </c>
      <c r="R49" s="34">
        <f t="shared" si="23"/>
        <v>168921.88</v>
      </c>
      <c r="S49" s="34">
        <f t="shared" si="23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1"/>
        <v>518921.88</v>
      </c>
      <c r="D50" s="19">
        <v>350000</v>
      </c>
      <c r="E50" s="19">
        <v>168921.88</v>
      </c>
      <c r="F50" s="19">
        <v>0</v>
      </c>
      <c r="G50" s="19">
        <v>350000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3"/>
        <v>243710.57</v>
      </c>
      <c r="R50" s="19">
        <f t="shared" si="23"/>
        <v>168921.88</v>
      </c>
      <c r="S50" s="19">
        <f t="shared" si="23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1"/>
        <v>20000</v>
      </c>
      <c r="D51" s="19">
        <v>20000</v>
      </c>
      <c r="E51" s="19">
        <v>0</v>
      </c>
      <c r="F51" s="19">
        <v>0</v>
      </c>
      <c r="G51" s="19">
        <v>16000</v>
      </c>
      <c r="H51" s="19">
        <f>I51+J51</f>
        <v>4963.6099999999997</v>
      </c>
      <c r="I51" s="19">
        <v>4963.6099999999997</v>
      </c>
      <c r="J51" s="19">
        <v>0</v>
      </c>
      <c r="K51" s="19">
        <v>0</v>
      </c>
      <c r="L51" s="19">
        <f>M51+N51</f>
        <v>0</v>
      </c>
      <c r="M51" s="19">
        <v>0</v>
      </c>
      <c r="N51" s="19">
        <v>0</v>
      </c>
      <c r="O51" s="19">
        <v>0</v>
      </c>
      <c r="P51" s="19">
        <f>Q51+R51</f>
        <v>4963.6099999999997</v>
      </c>
      <c r="Q51" s="19">
        <f t="shared" si="23"/>
        <v>4963.6099999999997</v>
      </c>
      <c r="R51" s="19">
        <f t="shared" si="23"/>
        <v>0</v>
      </c>
      <c r="S51" s="19">
        <f t="shared" si="23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1"/>
        <v>2122335.1800000002</v>
      </c>
      <c r="D52" s="34">
        <f>D53</f>
        <v>0</v>
      </c>
      <c r="E52" s="34">
        <f>E53</f>
        <v>2122335.1800000002</v>
      </c>
      <c r="F52" s="34">
        <f t="shared" ref="F52:G52" si="27">F53</f>
        <v>2122335.1800000002</v>
      </c>
      <c r="G52" s="34">
        <f t="shared" si="27"/>
        <v>0</v>
      </c>
      <c r="H52" s="34">
        <f>H53</f>
        <v>2122335.1800000002</v>
      </c>
      <c r="I52" s="34">
        <f t="shared" ref="I52:O52" si="28">I53</f>
        <v>0</v>
      </c>
      <c r="J52" s="34">
        <f t="shared" si="28"/>
        <v>2122335.1800000002</v>
      </c>
      <c r="K52" s="34">
        <f t="shared" si="28"/>
        <v>2122335.1800000002</v>
      </c>
      <c r="L52" s="34">
        <f t="shared" si="28"/>
        <v>1897825.86</v>
      </c>
      <c r="M52" s="34">
        <f t="shared" si="28"/>
        <v>0</v>
      </c>
      <c r="N52" s="34">
        <f t="shared" si="28"/>
        <v>1897825.86</v>
      </c>
      <c r="O52" s="34">
        <f t="shared" si="28"/>
        <v>1897825.86</v>
      </c>
      <c r="P52" s="34">
        <f>P53</f>
        <v>224509.32000000007</v>
      </c>
      <c r="Q52" s="34">
        <f t="shared" si="23"/>
        <v>0</v>
      </c>
      <c r="R52" s="34">
        <f t="shared" si="23"/>
        <v>224509.32000000007</v>
      </c>
      <c r="S52" s="34">
        <f t="shared" si="23"/>
        <v>224509.32000000007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1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1897825.86</v>
      </c>
      <c r="M53" s="19">
        <v>0</v>
      </c>
      <c r="N53" s="19">
        <v>1897825.86</v>
      </c>
      <c r="O53" s="19">
        <v>1897825.86</v>
      </c>
      <c r="P53" s="19">
        <f>Q53+R53</f>
        <v>224509.32000000007</v>
      </c>
      <c r="Q53" s="19">
        <f t="shared" si="23"/>
        <v>0</v>
      </c>
      <c r="R53" s="19">
        <f t="shared" si="23"/>
        <v>224509.32000000007</v>
      </c>
      <c r="S53" s="19">
        <f t="shared" si="23"/>
        <v>224509.32000000007</v>
      </c>
    </row>
    <row r="54" spans="1:19" ht="23.4" customHeight="1" x14ac:dyDescent="0.3">
      <c r="A54" s="18">
        <v>3240</v>
      </c>
      <c r="B54" s="16" t="s">
        <v>80</v>
      </c>
      <c r="C54" s="34">
        <f t="shared" si="21"/>
        <v>1490132</v>
      </c>
      <c r="D54" s="34">
        <f>D55+D56</f>
        <v>1490132</v>
      </c>
      <c r="E54" s="34">
        <f>E55+E56</f>
        <v>0</v>
      </c>
      <c r="F54" s="34">
        <f t="shared" ref="F54:S54" si="29">F55+F56</f>
        <v>0</v>
      </c>
      <c r="G54" s="34">
        <f t="shared" si="29"/>
        <v>560742</v>
      </c>
      <c r="H54" s="34">
        <f t="shared" si="29"/>
        <v>457181</v>
      </c>
      <c r="I54" s="34">
        <f t="shared" si="29"/>
        <v>457181</v>
      </c>
      <c r="J54" s="34">
        <f t="shared" si="29"/>
        <v>0</v>
      </c>
      <c r="K54" s="34">
        <f t="shared" si="29"/>
        <v>0</v>
      </c>
      <c r="L54" s="34">
        <f t="shared" si="29"/>
        <v>445641.68</v>
      </c>
      <c r="M54" s="34">
        <f t="shared" si="29"/>
        <v>445641.68</v>
      </c>
      <c r="N54" s="34">
        <f t="shared" si="29"/>
        <v>0</v>
      </c>
      <c r="O54" s="34">
        <f t="shared" si="29"/>
        <v>0</v>
      </c>
      <c r="P54" s="34">
        <f t="shared" si="29"/>
        <v>11539.320000000007</v>
      </c>
      <c r="Q54" s="34">
        <f t="shared" si="29"/>
        <v>11539.320000000007</v>
      </c>
      <c r="R54" s="34">
        <f t="shared" si="29"/>
        <v>0</v>
      </c>
      <c r="S54" s="34">
        <f t="shared" si="29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1"/>
        <v>254120</v>
      </c>
      <c r="D55" s="19">
        <v>254120</v>
      </c>
      <c r="E55" s="19">
        <v>0</v>
      </c>
      <c r="F55" s="19">
        <v>0</v>
      </c>
      <c r="G55" s="19">
        <v>124520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23"/>
        <v>13120</v>
      </c>
      <c r="R55" s="19">
        <f t="shared" si="23"/>
        <v>0</v>
      </c>
      <c r="S55" s="19">
        <f t="shared" si="23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1"/>
        <v>1236012</v>
      </c>
      <c r="D56" s="19">
        <v>1236012</v>
      </c>
      <c r="E56" s="19">
        <v>0</v>
      </c>
      <c r="F56" s="19">
        <v>0</v>
      </c>
      <c r="G56" s="19">
        <v>436222</v>
      </c>
      <c r="H56" s="19">
        <f>I56+J56</f>
        <v>395061</v>
      </c>
      <c r="I56" s="19">
        <v>395061</v>
      </c>
      <c r="J56" s="19">
        <v>0</v>
      </c>
      <c r="K56" s="19">
        <v>0</v>
      </c>
      <c r="L56" s="19">
        <f>M56+N56</f>
        <v>396641.68</v>
      </c>
      <c r="M56" s="19">
        <v>396641.68</v>
      </c>
      <c r="N56" s="19">
        <v>0</v>
      </c>
      <c r="O56" s="19">
        <v>0</v>
      </c>
      <c r="P56" s="19">
        <f>Q56+R56</f>
        <v>-1580.679999999993</v>
      </c>
      <c r="Q56" s="19">
        <f t="shared" si="23"/>
        <v>-1580.679999999993</v>
      </c>
      <c r="R56" s="19">
        <f t="shared" si="23"/>
        <v>0</v>
      </c>
      <c r="S56" s="19">
        <f t="shared" si="23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1"/>
        <v>86000</v>
      </c>
      <c r="D57" s="19">
        <f>D58</f>
        <v>86000</v>
      </c>
      <c r="E57" s="19">
        <f>E58</f>
        <v>0</v>
      </c>
      <c r="F57" s="19">
        <f t="shared" ref="F57:O58" si="30">F58</f>
        <v>0</v>
      </c>
      <c r="G57" s="19">
        <f t="shared" si="30"/>
        <v>54204</v>
      </c>
      <c r="H57" s="19">
        <f t="shared" si="30"/>
        <v>35000</v>
      </c>
      <c r="I57" s="19">
        <f t="shared" si="30"/>
        <v>35000</v>
      </c>
      <c r="J57" s="19">
        <f t="shared" si="30"/>
        <v>0</v>
      </c>
      <c r="K57" s="19">
        <f t="shared" si="30"/>
        <v>0</v>
      </c>
      <c r="L57" s="19">
        <f t="shared" si="30"/>
        <v>15000</v>
      </c>
      <c r="M57" s="19">
        <f t="shared" si="30"/>
        <v>15000</v>
      </c>
      <c r="N57" s="19">
        <f t="shared" si="30"/>
        <v>0</v>
      </c>
      <c r="O57" s="19">
        <f t="shared" si="30"/>
        <v>0</v>
      </c>
      <c r="P57" s="19">
        <f>P58</f>
        <v>20000</v>
      </c>
      <c r="Q57" s="19">
        <f t="shared" si="23"/>
        <v>20000</v>
      </c>
      <c r="R57" s="19">
        <f t="shared" si="23"/>
        <v>0</v>
      </c>
      <c r="S57" s="19">
        <f t="shared" si="23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1"/>
        <v>86000</v>
      </c>
      <c r="D58" s="34">
        <f>D59</f>
        <v>86000</v>
      </c>
      <c r="E58" s="34">
        <f>E59</f>
        <v>0</v>
      </c>
      <c r="F58" s="34">
        <f t="shared" si="30"/>
        <v>0</v>
      </c>
      <c r="G58" s="34">
        <f t="shared" si="30"/>
        <v>54204</v>
      </c>
      <c r="H58" s="34">
        <f t="shared" si="30"/>
        <v>35000</v>
      </c>
      <c r="I58" s="34">
        <f t="shared" si="30"/>
        <v>35000</v>
      </c>
      <c r="J58" s="34">
        <f t="shared" si="30"/>
        <v>0</v>
      </c>
      <c r="K58" s="34">
        <f t="shared" si="30"/>
        <v>0</v>
      </c>
      <c r="L58" s="34">
        <f t="shared" si="30"/>
        <v>15000</v>
      </c>
      <c r="M58" s="34">
        <f t="shared" si="30"/>
        <v>15000</v>
      </c>
      <c r="N58" s="34">
        <f t="shared" si="30"/>
        <v>0</v>
      </c>
      <c r="O58" s="34">
        <f t="shared" si="30"/>
        <v>0</v>
      </c>
      <c r="P58" s="34">
        <f>P59</f>
        <v>20000</v>
      </c>
      <c r="Q58" s="34">
        <f t="shared" si="23"/>
        <v>20000</v>
      </c>
      <c r="R58" s="34">
        <f t="shared" si="23"/>
        <v>0</v>
      </c>
      <c r="S58" s="34">
        <f t="shared" si="23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1"/>
        <v>86000</v>
      </c>
      <c r="D59" s="19">
        <v>86000</v>
      </c>
      <c r="E59" s="19">
        <v>0</v>
      </c>
      <c r="F59" s="19">
        <v>0</v>
      </c>
      <c r="G59" s="19">
        <v>54204</v>
      </c>
      <c r="H59" s="19">
        <f>I59+J59</f>
        <v>35000</v>
      </c>
      <c r="I59" s="19">
        <v>35000</v>
      </c>
      <c r="J59" s="19">
        <v>0</v>
      </c>
      <c r="K59" s="19">
        <v>0</v>
      </c>
      <c r="L59" s="19">
        <f>M59+N59</f>
        <v>15000</v>
      </c>
      <c r="M59" s="19">
        <v>15000</v>
      </c>
      <c r="N59" s="19">
        <v>0</v>
      </c>
      <c r="O59" s="19">
        <v>0</v>
      </c>
      <c r="P59" s="19">
        <f>Q59+R59</f>
        <v>20000</v>
      </c>
      <c r="Q59" s="19">
        <f t="shared" si="23"/>
        <v>20000</v>
      </c>
      <c r="R59" s="19">
        <f t="shared" si="23"/>
        <v>0</v>
      </c>
      <c r="S59" s="19">
        <f t="shared" si="23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1"/>
        <v>109900</v>
      </c>
      <c r="D60" s="34">
        <f>D61</f>
        <v>109900</v>
      </c>
      <c r="E60" s="34">
        <f>E61</f>
        <v>0</v>
      </c>
      <c r="F60" s="34">
        <f t="shared" ref="F60:O61" si="31">F61</f>
        <v>0</v>
      </c>
      <c r="G60" s="34">
        <f t="shared" si="31"/>
        <v>36216</v>
      </c>
      <c r="H60" s="34">
        <f t="shared" si="31"/>
        <v>36216</v>
      </c>
      <c r="I60" s="34">
        <f t="shared" si="31"/>
        <v>36216</v>
      </c>
      <c r="J60" s="34">
        <f t="shared" si="31"/>
        <v>0</v>
      </c>
      <c r="K60" s="34">
        <f t="shared" si="31"/>
        <v>0</v>
      </c>
      <c r="L60" s="34">
        <f t="shared" si="31"/>
        <v>10346</v>
      </c>
      <c r="M60" s="34">
        <f t="shared" si="31"/>
        <v>10346</v>
      </c>
      <c r="N60" s="34">
        <f t="shared" si="31"/>
        <v>0</v>
      </c>
      <c r="O60" s="34">
        <f t="shared" si="31"/>
        <v>0</v>
      </c>
      <c r="P60" s="34">
        <f>P61</f>
        <v>25870</v>
      </c>
      <c r="Q60" s="34">
        <f t="shared" si="23"/>
        <v>25870</v>
      </c>
      <c r="R60" s="34">
        <f t="shared" si="23"/>
        <v>0</v>
      </c>
      <c r="S60" s="34">
        <f t="shared" si="23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1"/>
        <v>109900</v>
      </c>
      <c r="D61" s="19">
        <f>D62</f>
        <v>109900</v>
      </c>
      <c r="E61" s="19">
        <f>E62</f>
        <v>0</v>
      </c>
      <c r="F61" s="19">
        <f t="shared" si="31"/>
        <v>0</v>
      </c>
      <c r="G61" s="19">
        <f t="shared" si="31"/>
        <v>36216</v>
      </c>
      <c r="H61" s="19">
        <f t="shared" si="31"/>
        <v>36216</v>
      </c>
      <c r="I61" s="19">
        <f t="shared" si="31"/>
        <v>36216</v>
      </c>
      <c r="J61" s="19">
        <f t="shared" si="31"/>
        <v>0</v>
      </c>
      <c r="K61" s="19">
        <f t="shared" si="31"/>
        <v>0</v>
      </c>
      <c r="L61" s="19">
        <f t="shared" si="31"/>
        <v>10346</v>
      </c>
      <c r="M61" s="19">
        <f t="shared" si="31"/>
        <v>10346</v>
      </c>
      <c r="N61" s="19">
        <f t="shared" si="31"/>
        <v>0</v>
      </c>
      <c r="O61" s="19">
        <f t="shared" si="31"/>
        <v>0</v>
      </c>
      <c r="P61" s="19">
        <f>P62</f>
        <v>25870</v>
      </c>
      <c r="Q61" s="19">
        <f t="shared" si="23"/>
        <v>25870</v>
      </c>
      <c r="R61" s="19">
        <f t="shared" si="23"/>
        <v>0</v>
      </c>
      <c r="S61" s="19">
        <f t="shared" si="23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1"/>
        <v>109900</v>
      </c>
      <c r="D62" s="19">
        <v>109900</v>
      </c>
      <c r="E62" s="19">
        <v>0</v>
      </c>
      <c r="F62" s="19">
        <v>0</v>
      </c>
      <c r="G62" s="19">
        <v>36216</v>
      </c>
      <c r="H62" s="19">
        <f>I62+J62</f>
        <v>36216</v>
      </c>
      <c r="I62" s="19">
        <v>36216</v>
      </c>
      <c r="J62" s="19">
        <v>0</v>
      </c>
      <c r="K62" s="19">
        <v>0</v>
      </c>
      <c r="L62" s="19">
        <f>M62+N62</f>
        <v>10346</v>
      </c>
      <c r="M62" s="19">
        <v>10346</v>
      </c>
      <c r="N62" s="19">
        <v>0</v>
      </c>
      <c r="O62" s="19">
        <v>0</v>
      </c>
      <c r="P62" s="19">
        <f>Q62+R62</f>
        <v>25870</v>
      </c>
      <c r="Q62" s="19">
        <f t="shared" si="23"/>
        <v>25870</v>
      </c>
      <c r="R62" s="19">
        <f t="shared" si="23"/>
        <v>0</v>
      </c>
      <c r="S62" s="19">
        <f t="shared" si="23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1"/>
        <v>16664017</v>
      </c>
      <c r="D63" s="34">
        <f>D64+D66+D67</f>
        <v>16159393</v>
      </c>
      <c r="E63" s="34">
        <f>E64+E66+E67</f>
        <v>504624</v>
      </c>
      <c r="F63" s="34">
        <f t="shared" ref="F63:O63" si="32">F64+F66+F67</f>
        <v>0</v>
      </c>
      <c r="G63" s="34">
        <f t="shared" si="32"/>
        <v>10894329</v>
      </c>
      <c r="H63" s="34">
        <f t="shared" si="32"/>
        <v>10228295.41</v>
      </c>
      <c r="I63" s="34">
        <f t="shared" si="32"/>
        <v>9729974.0500000007</v>
      </c>
      <c r="J63" s="34">
        <f t="shared" si="32"/>
        <v>498321.36</v>
      </c>
      <c r="K63" s="34">
        <f t="shared" si="32"/>
        <v>0</v>
      </c>
      <c r="L63" s="34">
        <f t="shared" si="32"/>
        <v>8912887.5800000001</v>
      </c>
      <c r="M63" s="34">
        <f t="shared" si="32"/>
        <v>8415973.7100000009</v>
      </c>
      <c r="N63" s="34">
        <f t="shared" si="32"/>
        <v>496913.87</v>
      </c>
      <c r="O63" s="34">
        <f t="shared" si="32"/>
        <v>495000</v>
      </c>
      <c r="P63" s="34">
        <f>P64+P65+P67</f>
        <v>1315407.8299999996</v>
      </c>
      <c r="Q63" s="34">
        <f t="shared" si="23"/>
        <v>1314000.3399999999</v>
      </c>
      <c r="R63" s="34">
        <f t="shared" si="23"/>
        <v>1407.4899999999907</v>
      </c>
      <c r="S63" s="34">
        <f t="shared" si="23"/>
        <v>-495000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1"/>
        <v>16648809</v>
      </c>
      <c r="D64" s="34">
        <v>16144185</v>
      </c>
      <c r="E64" s="34">
        <v>504624</v>
      </c>
      <c r="F64" s="34">
        <v>0</v>
      </c>
      <c r="G64" s="34">
        <v>10883815</v>
      </c>
      <c r="H64" s="34">
        <f>I64+J64</f>
        <v>10223509.08</v>
      </c>
      <c r="I64" s="34">
        <v>9725187.7200000007</v>
      </c>
      <c r="J64" s="34">
        <v>498321.36</v>
      </c>
      <c r="K64" s="34">
        <v>0</v>
      </c>
      <c r="L64" s="34">
        <f>M64+N64</f>
        <v>8912887.5800000001</v>
      </c>
      <c r="M64" s="34">
        <v>8415973.7100000009</v>
      </c>
      <c r="N64" s="34">
        <v>496913.87</v>
      </c>
      <c r="O64" s="34">
        <v>495000</v>
      </c>
      <c r="P64" s="34">
        <f>Q64+R64</f>
        <v>1310621.4999999998</v>
      </c>
      <c r="Q64" s="34">
        <f t="shared" si="23"/>
        <v>1309214.0099999998</v>
      </c>
      <c r="R64" s="34">
        <f t="shared" si="23"/>
        <v>1407.4899999999907</v>
      </c>
      <c r="S64" s="34">
        <f t="shared" si="23"/>
        <v>-495000</v>
      </c>
    </row>
    <row r="65" spans="1:19" ht="43.8" customHeight="1" x14ac:dyDescent="0.3">
      <c r="A65" s="18">
        <v>6080</v>
      </c>
      <c r="B65" s="16" t="s">
        <v>90</v>
      </c>
      <c r="C65" s="34">
        <f t="shared" si="21"/>
        <v>7208</v>
      </c>
      <c r="D65" s="34">
        <v>7208</v>
      </c>
      <c r="E65" s="34">
        <f>E66</f>
        <v>0</v>
      </c>
      <c r="F65" s="34">
        <f t="shared" ref="F65:O65" si="33">F66</f>
        <v>0</v>
      </c>
      <c r="G65" s="34">
        <f t="shared" si="33"/>
        <v>5514</v>
      </c>
      <c r="H65" s="34">
        <f t="shared" si="33"/>
        <v>3216.18</v>
      </c>
      <c r="I65" s="34">
        <f t="shared" si="33"/>
        <v>3216.18</v>
      </c>
      <c r="J65" s="34">
        <f t="shared" si="33"/>
        <v>0</v>
      </c>
      <c r="K65" s="34">
        <f t="shared" si="33"/>
        <v>0</v>
      </c>
      <c r="L65" s="34">
        <f t="shared" si="33"/>
        <v>0</v>
      </c>
      <c r="M65" s="34">
        <f t="shared" si="33"/>
        <v>0</v>
      </c>
      <c r="N65" s="34">
        <f t="shared" si="33"/>
        <v>0</v>
      </c>
      <c r="O65" s="34">
        <f t="shared" si="33"/>
        <v>0</v>
      </c>
      <c r="P65" s="34">
        <f>P66</f>
        <v>3216.18</v>
      </c>
      <c r="Q65" s="34">
        <f t="shared" si="23"/>
        <v>3216.18</v>
      </c>
      <c r="R65" s="34">
        <f t="shared" si="23"/>
        <v>0</v>
      </c>
      <c r="S65" s="34">
        <f t="shared" si="23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1"/>
        <v>7208</v>
      </c>
      <c r="D66" s="19">
        <v>7208</v>
      </c>
      <c r="E66" s="19">
        <v>0</v>
      </c>
      <c r="F66" s="19">
        <v>0</v>
      </c>
      <c r="G66" s="19">
        <v>5514</v>
      </c>
      <c r="H66" s="19">
        <f>I66+J66</f>
        <v>3216.18</v>
      </c>
      <c r="I66" s="19">
        <v>3216.18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3216.18</v>
      </c>
      <c r="Q66" s="19">
        <f t="shared" si="23"/>
        <v>3216.18</v>
      </c>
      <c r="R66" s="19">
        <f t="shared" si="23"/>
        <v>0</v>
      </c>
      <c r="S66" s="19">
        <f t="shared" si="23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1"/>
        <v>8000</v>
      </c>
      <c r="D67" s="34">
        <v>8000</v>
      </c>
      <c r="E67" s="34">
        <v>0</v>
      </c>
      <c r="F67" s="34">
        <v>0</v>
      </c>
      <c r="G67" s="34">
        <v>5000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23"/>
        <v>1570.15</v>
      </c>
      <c r="R67" s="34">
        <f t="shared" si="23"/>
        <v>0</v>
      </c>
      <c r="S67" s="34">
        <f t="shared" si="23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1"/>
        <v>1698365</v>
      </c>
      <c r="D68" s="34">
        <f>D69</f>
        <v>1549365</v>
      </c>
      <c r="E68" s="34">
        <f>E69</f>
        <v>149000</v>
      </c>
      <c r="F68" s="34">
        <f t="shared" ref="F68:O68" si="34">F69</f>
        <v>149000</v>
      </c>
      <c r="G68" s="34">
        <f t="shared" si="34"/>
        <v>1338825</v>
      </c>
      <c r="H68" s="34">
        <f t="shared" si="34"/>
        <v>1469954.1</v>
      </c>
      <c r="I68" s="34">
        <f t="shared" si="34"/>
        <v>1320954.1000000001</v>
      </c>
      <c r="J68" s="34">
        <f t="shared" si="34"/>
        <v>149000</v>
      </c>
      <c r="K68" s="34">
        <f t="shared" si="34"/>
        <v>149000</v>
      </c>
      <c r="L68" s="34">
        <f t="shared" si="34"/>
        <v>447743.26</v>
      </c>
      <c r="M68" s="34">
        <f t="shared" si="34"/>
        <v>268875.26</v>
      </c>
      <c r="N68" s="34">
        <f t="shared" si="34"/>
        <v>178868</v>
      </c>
      <c r="O68" s="34">
        <f t="shared" si="34"/>
        <v>74500</v>
      </c>
      <c r="P68" s="34">
        <f>P69</f>
        <v>1022210.8400000001</v>
      </c>
      <c r="Q68" s="34">
        <f t="shared" si="23"/>
        <v>1052078.8400000001</v>
      </c>
      <c r="R68" s="34">
        <f t="shared" si="23"/>
        <v>-29868</v>
      </c>
      <c r="S68" s="34">
        <f t="shared" si="23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1"/>
        <v>1698365</v>
      </c>
      <c r="D69" s="19">
        <f>D70+D71</f>
        <v>1549365</v>
      </c>
      <c r="E69" s="19">
        <f>E70+E71</f>
        <v>149000</v>
      </c>
      <c r="F69" s="19">
        <f t="shared" ref="F69:O69" si="35">F70+F71</f>
        <v>149000</v>
      </c>
      <c r="G69" s="19">
        <f t="shared" si="35"/>
        <v>1338825</v>
      </c>
      <c r="H69" s="19">
        <f t="shared" si="35"/>
        <v>1469954.1</v>
      </c>
      <c r="I69" s="19">
        <f t="shared" si="35"/>
        <v>1320954.1000000001</v>
      </c>
      <c r="J69" s="19">
        <f t="shared" si="35"/>
        <v>149000</v>
      </c>
      <c r="K69" s="19">
        <f t="shared" si="35"/>
        <v>149000</v>
      </c>
      <c r="L69" s="19">
        <f t="shared" si="35"/>
        <v>447743.26</v>
      </c>
      <c r="M69" s="19">
        <f t="shared" si="35"/>
        <v>268875.26</v>
      </c>
      <c r="N69" s="19">
        <f t="shared" si="35"/>
        <v>178868</v>
      </c>
      <c r="O69" s="19">
        <f t="shared" si="35"/>
        <v>74500</v>
      </c>
      <c r="P69" s="19">
        <f>P70+P71</f>
        <v>1022210.8400000001</v>
      </c>
      <c r="Q69" s="19">
        <f t="shared" si="23"/>
        <v>1052078.8400000001</v>
      </c>
      <c r="R69" s="19">
        <f t="shared" si="23"/>
        <v>-29868</v>
      </c>
      <c r="S69" s="19">
        <f t="shared" si="23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1"/>
        <v>1629095</v>
      </c>
      <c r="D70" s="19">
        <v>1480095</v>
      </c>
      <c r="E70" s="19">
        <v>149000</v>
      </c>
      <c r="F70" s="19">
        <v>149000</v>
      </c>
      <c r="G70" s="19">
        <v>1288595</v>
      </c>
      <c r="H70" s="19">
        <f>I70+J70</f>
        <v>1434281.1</v>
      </c>
      <c r="I70" s="19">
        <v>1285281.1000000001</v>
      </c>
      <c r="J70" s="19">
        <v>149000</v>
      </c>
      <c r="K70" s="19">
        <v>149000</v>
      </c>
      <c r="L70" s="19">
        <f>M70+N70</f>
        <v>387984.26</v>
      </c>
      <c r="M70" s="19">
        <v>209116.26</v>
      </c>
      <c r="N70" s="19">
        <v>178868</v>
      </c>
      <c r="O70" s="19">
        <v>74500</v>
      </c>
      <c r="P70" s="19">
        <f>Q70+R70</f>
        <v>1046296.8400000001</v>
      </c>
      <c r="Q70" s="19">
        <f t="shared" si="23"/>
        <v>1076164.8400000001</v>
      </c>
      <c r="R70" s="19">
        <f t="shared" si="23"/>
        <v>-29868</v>
      </c>
      <c r="S70" s="19">
        <f t="shared" si="23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1"/>
        <v>69270</v>
      </c>
      <c r="D71" s="19">
        <v>69270</v>
      </c>
      <c r="E71" s="19">
        <v>0</v>
      </c>
      <c r="F71" s="19">
        <v>0</v>
      </c>
      <c r="G71" s="19">
        <v>50230</v>
      </c>
      <c r="H71" s="19">
        <f>I71+J71</f>
        <v>35673</v>
      </c>
      <c r="I71" s="19">
        <v>35673</v>
      </c>
      <c r="J71" s="19">
        <v>0</v>
      </c>
      <c r="K71" s="19">
        <v>0</v>
      </c>
      <c r="L71" s="19">
        <f>M71+N71</f>
        <v>59759</v>
      </c>
      <c r="M71" s="19">
        <v>59759</v>
      </c>
      <c r="N71" s="19">
        <v>0</v>
      </c>
      <c r="O71" s="19">
        <v>0</v>
      </c>
      <c r="P71" s="19">
        <f>Q71+R71</f>
        <v>-24086</v>
      </c>
      <c r="Q71" s="19">
        <f t="shared" si="23"/>
        <v>-24086</v>
      </c>
      <c r="R71" s="19">
        <f t="shared" si="23"/>
        <v>0</v>
      </c>
      <c r="S71" s="19">
        <f t="shared" si="23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1"/>
        <v>299707</v>
      </c>
      <c r="D72" s="34">
        <f>D73+D75</f>
        <v>299707</v>
      </c>
      <c r="E72" s="34">
        <f>E73+E75</f>
        <v>0</v>
      </c>
      <c r="F72" s="34">
        <f t="shared" ref="F72:O72" si="36">F73+F75</f>
        <v>0</v>
      </c>
      <c r="G72" s="34">
        <f t="shared" si="36"/>
        <v>33078</v>
      </c>
      <c r="H72" s="34">
        <f t="shared" si="36"/>
        <v>12794.4</v>
      </c>
      <c r="I72" s="34">
        <f t="shared" si="36"/>
        <v>12794.4</v>
      </c>
      <c r="J72" s="34">
        <f t="shared" si="36"/>
        <v>0</v>
      </c>
      <c r="K72" s="34">
        <f t="shared" si="36"/>
        <v>0</v>
      </c>
      <c r="L72" s="34">
        <f t="shared" si="36"/>
        <v>0</v>
      </c>
      <c r="M72" s="34">
        <f t="shared" si="36"/>
        <v>0</v>
      </c>
      <c r="N72" s="34">
        <f t="shared" si="36"/>
        <v>0</v>
      </c>
      <c r="O72" s="34">
        <f t="shared" si="36"/>
        <v>0</v>
      </c>
      <c r="P72" s="34">
        <f>P73+P75</f>
        <v>12794.4</v>
      </c>
      <c r="Q72" s="34">
        <f t="shared" si="23"/>
        <v>12794.4</v>
      </c>
      <c r="R72" s="34">
        <f t="shared" si="23"/>
        <v>0</v>
      </c>
      <c r="S72" s="34">
        <f t="shared" si="23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1"/>
        <v>99707</v>
      </c>
      <c r="D73" s="19">
        <f>D74</f>
        <v>99707</v>
      </c>
      <c r="E73" s="19">
        <f>E74</f>
        <v>0</v>
      </c>
      <c r="F73" s="19">
        <f t="shared" ref="F73:O73" si="37">F74</f>
        <v>0</v>
      </c>
      <c r="G73" s="19">
        <f t="shared" si="37"/>
        <v>33078</v>
      </c>
      <c r="H73" s="19">
        <f t="shared" si="37"/>
        <v>12794.4</v>
      </c>
      <c r="I73" s="19">
        <f t="shared" si="37"/>
        <v>12794.4</v>
      </c>
      <c r="J73" s="19">
        <f t="shared" si="37"/>
        <v>0</v>
      </c>
      <c r="K73" s="19">
        <f t="shared" si="37"/>
        <v>0</v>
      </c>
      <c r="L73" s="19">
        <f t="shared" si="37"/>
        <v>0</v>
      </c>
      <c r="M73" s="19">
        <f t="shared" si="37"/>
        <v>0</v>
      </c>
      <c r="N73" s="19">
        <f t="shared" si="37"/>
        <v>0</v>
      </c>
      <c r="O73" s="19">
        <f t="shared" si="37"/>
        <v>0</v>
      </c>
      <c r="P73" s="19">
        <f>P74</f>
        <v>12794.4</v>
      </c>
      <c r="Q73" s="19">
        <f t="shared" si="23"/>
        <v>12794.4</v>
      </c>
      <c r="R73" s="19">
        <f t="shared" si="23"/>
        <v>0</v>
      </c>
      <c r="S73" s="19">
        <f t="shared" si="23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1"/>
        <v>99707</v>
      </c>
      <c r="D74" s="19">
        <v>99707</v>
      </c>
      <c r="E74" s="19">
        <v>0</v>
      </c>
      <c r="F74" s="19">
        <v>0</v>
      </c>
      <c r="G74" s="19">
        <v>33078</v>
      </c>
      <c r="H74" s="19">
        <f>I74+J74</f>
        <v>12794.4</v>
      </c>
      <c r="I74" s="19">
        <v>12794.4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12794.4</v>
      </c>
      <c r="Q74" s="19">
        <f t="shared" si="23"/>
        <v>12794.4</v>
      </c>
      <c r="R74" s="19">
        <f t="shared" si="23"/>
        <v>0</v>
      </c>
      <c r="S74" s="19">
        <f t="shared" si="23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1"/>
        <v>200000</v>
      </c>
      <c r="D75" s="34">
        <f>D76</f>
        <v>200000</v>
      </c>
      <c r="E75" s="34">
        <f>E76</f>
        <v>0</v>
      </c>
      <c r="F75" s="34">
        <f t="shared" ref="F75:O75" si="38">F76</f>
        <v>0</v>
      </c>
      <c r="G75" s="34">
        <f t="shared" si="38"/>
        <v>0</v>
      </c>
      <c r="H75" s="34">
        <f t="shared" si="38"/>
        <v>0</v>
      </c>
      <c r="I75" s="34">
        <f t="shared" si="38"/>
        <v>0</v>
      </c>
      <c r="J75" s="34">
        <f t="shared" si="38"/>
        <v>0</v>
      </c>
      <c r="K75" s="34">
        <f t="shared" si="38"/>
        <v>0</v>
      </c>
      <c r="L75" s="34">
        <f t="shared" si="38"/>
        <v>0</v>
      </c>
      <c r="M75" s="34">
        <f t="shared" si="38"/>
        <v>0</v>
      </c>
      <c r="N75" s="34">
        <f t="shared" si="38"/>
        <v>0</v>
      </c>
      <c r="O75" s="34">
        <f t="shared" si="38"/>
        <v>0</v>
      </c>
      <c r="P75" s="34">
        <f>P76</f>
        <v>0</v>
      </c>
      <c r="Q75" s="34">
        <f t="shared" si="23"/>
        <v>0</v>
      </c>
      <c r="R75" s="34">
        <f t="shared" si="23"/>
        <v>0</v>
      </c>
      <c r="S75" s="34">
        <f t="shared" si="23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1"/>
        <v>200000</v>
      </c>
      <c r="D76" s="19">
        <v>200000</v>
      </c>
      <c r="E76" s="19">
        <v>0</v>
      </c>
      <c r="F76" s="19">
        <v>0</v>
      </c>
      <c r="G76" s="19">
        <v>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3"/>
        <v>0</v>
      </c>
      <c r="R76" s="19">
        <f t="shared" si="23"/>
        <v>0</v>
      </c>
      <c r="S76" s="19">
        <f t="shared" si="23"/>
        <v>0</v>
      </c>
    </row>
    <row r="77" spans="1:19" ht="31.2" customHeight="1" x14ac:dyDescent="0.3">
      <c r="A77" s="98" t="s">
        <v>125</v>
      </c>
      <c r="B77" s="99"/>
      <c r="C77" s="30">
        <f t="shared" si="21"/>
        <v>130272134.03</v>
      </c>
      <c r="D77" s="30">
        <f>D43+D45+D57+D60+D63+D68+D72</f>
        <v>125056165</v>
      </c>
      <c r="E77" s="31">
        <f>E43+E45+E57+E60+E63+E68+E72</f>
        <v>5215969.03</v>
      </c>
      <c r="F77" s="31">
        <f t="shared" ref="F77:G77" si="39">F43+F45+F57+F60+F63+F68+F72</f>
        <v>3154590.18</v>
      </c>
      <c r="G77" s="31">
        <f t="shared" si="39"/>
        <v>85970064</v>
      </c>
      <c r="H77" s="31">
        <f>H43+H45+H57+H60+H63+H68+H72</f>
        <v>85817941.269999996</v>
      </c>
      <c r="I77" s="31">
        <f t="shared" ref="I77:O77" si="40">I43+I45+I57+I60+I63+I68+I72</f>
        <v>81730418.939999998</v>
      </c>
      <c r="J77" s="31">
        <f t="shared" si="40"/>
        <v>4087522.33</v>
      </c>
      <c r="K77" s="31">
        <f t="shared" si="40"/>
        <v>2271335.1800000002</v>
      </c>
      <c r="L77" s="31">
        <f t="shared" si="40"/>
        <v>73042900.770000011</v>
      </c>
      <c r="M77" s="31">
        <f t="shared" si="40"/>
        <v>69023447.88000001</v>
      </c>
      <c r="N77" s="31">
        <f t="shared" si="40"/>
        <v>4019452.89</v>
      </c>
      <c r="O77" s="31">
        <f t="shared" si="40"/>
        <v>2675753.8600000003</v>
      </c>
      <c r="P77" s="31">
        <f>P43+P45+P57+P60+P63+P68+P72</f>
        <v>12775040.499999996</v>
      </c>
      <c r="Q77" s="31">
        <f t="shared" si="23"/>
        <v>12706971.059999987</v>
      </c>
      <c r="R77" s="31">
        <f t="shared" si="23"/>
        <v>68069.439999999944</v>
      </c>
      <c r="S77" s="31">
        <f t="shared" si="23"/>
        <v>-404418.68000000017</v>
      </c>
    </row>
    <row r="79" spans="1:19" s="38" customFormat="1" ht="94.8" customHeight="1" x14ac:dyDescent="0.65">
      <c r="B79" s="38" t="s">
        <v>126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9370078740157483" right="0.39370078740157483" top="0.59055118110236227" bottom="0.27559055118110237" header="0.47244094488188981" footer="0.23622047244094491"/>
  <pageSetup paperSize="9" scale="49" fitToHeight="7" orientation="landscape" verticalDpi="0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zoomScale="59" zoomScaleNormal="59" workbookViewId="0">
      <pane ySplit="9" topLeftCell="A45" activePane="bottomLeft" state="frozen"/>
      <selection activeCell="A6" sqref="A6"/>
      <selection pane="bottomLeft" activeCell="K48" sqref="K4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20"/>
      <c r="B2" s="87" t="s">
        <v>129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20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7" t="s">
        <v>62</v>
      </c>
    </row>
    <row r="4" spans="1:19" ht="32.4" customHeight="1" x14ac:dyDescent="0.3">
      <c r="A4" s="88" t="s">
        <v>127</v>
      </c>
      <c r="B4" s="88" t="s">
        <v>128</v>
      </c>
      <c r="C4" s="89" t="s">
        <v>130</v>
      </c>
      <c r="D4" s="90" t="s">
        <v>2</v>
      </c>
      <c r="E4" s="90"/>
      <c r="F4" s="90"/>
      <c r="G4" s="91" t="s">
        <v>131</v>
      </c>
      <c r="H4" s="92" t="s">
        <v>132</v>
      </c>
      <c r="I4" s="88" t="s">
        <v>2</v>
      </c>
      <c r="J4" s="88"/>
      <c r="K4" s="88"/>
      <c r="L4" s="92" t="s">
        <v>137</v>
      </c>
      <c r="M4" s="88" t="s">
        <v>2</v>
      </c>
      <c r="N4" s="88"/>
      <c r="O4" s="88"/>
      <c r="P4" s="92" t="s">
        <v>3</v>
      </c>
      <c r="Q4" s="88" t="s">
        <v>2</v>
      </c>
      <c r="R4" s="88"/>
      <c r="S4" s="88"/>
    </row>
    <row r="5" spans="1:19" ht="12.75" customHeight="1" x14ac:dyDescent="0.3">
      <c r="A5" s="88"/>
      <c r="B5" s="88"/>
      <c r="C5" s="89" t="s">
        <v>4</v>
      </c>
      <c r="D5" s="90" t="s">
        <v>5</v>
      </c>
      <c r="E5" s="90" t="s">
        <v>6</v>
      </c>
      <c r="F5" s="86" t="s">
        <v>7</v>
      </c>
      <c r="G5" s="91"/>
      <c r="H5" s="92" t="s">
        <v>8</v>
      </c>
      <c r="I5" s="88" t="s">
        <v>5</v>
      </c>
      <c r="J5" s="90" t="s">
        <v>6</v>
      </c>
      <c r="K5" s="86" t="s">
        <v>7</v>
      </c>
      <c r="L5" s="92" t="s">
        <v>8</v>
      </c>
      <c r="M5" s="88" t="s">
        <v>5</v>
      </c>
      <c r="N5" s="90" t="s">
        <v>6</v>
      </c>
      <c r="O5" s="86" t="s">
        <v>7</v>
      </c>
      <c r="P5" s="92" t="s">
        <v>8</v>
      </c>
      <c r="Q5" s="88" t="s">
        <v>5</v>
      </c>
      <c r="R5" s="90" t="s">
        <v>6</v>
      </c>
      <c r="S5" s="86" t="s">
        <v>7</v>
      </c>
    </row>
    <row r="6" spans="1:19" ht="12.75" customHeight="1" x14ac:dyDescent="0.3">
      <c r="A6" s="88"/>
      <c r="B6" s="88"/>
      <c r="C6" s="89"/>
      <c r="D6" s="90"/>
      <c r="E6" s="90"/>
      <c r="F6" s="86"/>
      <c r="G6" s="91"/>
      <c r="H6" s="92" t="s">
        <v>9</v>
      </c>
      <c r="I6" s="88"/>
      <c r="J6" s="90"/>
      <c r="K6" s="86"/>
      <c r="L6" s="92" t="s">
        <v>9</v>
      </c>
      <c r="M6" s="88"/>
      <c r="N6" s="90"/>
      <c r="O6" s="86"/>
      <c r="P6" s="92" t="s">
        <v>9</v>
      </c>
      <c r="Q6" s="88"/>
      <c r="R6" s="90"/>
      <c r="S6" s="86"/>
    </row>
    <row r="7" spans="1:19" ht="72.599999999999994" customHeight="1" x14ac:dyDescent="0.3">
      <c r="A7" s="88"/>
      <c r="B7" s="88"/>
      <c r="C7" s="89"/>
      <c r="D7" s="90"/>
      <c r="E7" s="90"/>
      <c r="F7" s="86"/>
      <c r="G7" s="91"/>
      <c r="H7" s="92"/>
      <c r="I7" s="88"/>
      <c r="J7" s="90"/>
      <c r="K7" s="86"/>
      <c r="L7" s="92"/>
      <c r="M7" s="88"/>
      <c r="N7" s="90"/>
      <c r="O7" s="86"/>
      <c r="P7" s="92"/>
      <c r="Q7" s="88"/>
      <c r="R7" s="90"/>
      <c r="S7" s="86"/>
    </row>
    <row r="8" spans="1:19" ht="107.25" customHeight="1" x14ac:dyDescent="0.3">
      <c r="A8" s="88"/>
      <c r="B8" s="88"/>
      <c r="C8" s="89"/>
      <c r="D8" s="90"/>
      <c r="E8" s="90"/>
      <c r="F8" s="86"/>
      <c r="G8" s="91"/>
      <c r="H8" s="92"/>
      <c r="I8" s="88"/>
      <c r="J8" s="90"/>
      <c r="K8" s="86"/>
      <c r="L8" s="92"/>
      <c r="M8" s="88"/>
      <c r="N8" s="90"/>
      <c r="O8" s="86"/>
      <c r="P8" s="92"/>
      <c r="Q8" s="88"/>
      <c r="R8" s="90"/>
      <c r="S8" s="86"/>
    </row>
    <row r="9" spans="1:19" ht="24.75" customHeight="1" x14ac:dyDescent="0.3">
      <c r="A9" s="21"/>
      <c r="B9" s="2">
        <v>1</v>
      </c>
      <c r="C9" s="3">
        <v>2</v>
      </c>
      <c r="D9" s="2">
        <v>3</v>
      </c>
      <c r="E9" s="4">
        <v>4</v>
      </c>
      <c r="F9" s="4">
        <v>5</v>
      </c>
      <c r="G9" s="4">
        <v>6</v>
      </c>
      <c r="H9" s="2">
        <v>7</v>
      </c>
      <c r="I9" s="2">
        <v>8</v>
      </c>
      <c r="J9" s="4">
        <v>9</v>
      </c>
      <c r="K9" s="4">
        <v>10</v>
      </c>
      <c r="L9" s="5">
        <v>11</v>
      </c>
      <c r="M9" s="2">
        <v>12</v>
      </c>
      <c r="N9" s="4">
        <v>13</v>
      </c>
      <c r="O9" s="4">
        <v>14</v>
      </c>
      <c r="P9" s="6" t="s">
        <v>10</v>
      </c>
      <c r="Q9" s="2" t="s">
        <v>11</v>
      </c>
      <c r="R9" s="4" t="s">
        <v>12</v>
      </c>
      <c r="S9" s="4" t="s">
        <v>13</v>
      </c>
    </row>
    <row r="10" spans="1:19" s="10" customFormat="1" ht="28.2" customHeight="1" x14ac:dyDescent="0.3">
      <c r="A10" s="93" t="s">
        <v>14</v>
      </c>
      <c r="B10" s="93"/>
      <c r="C10" s="93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68813800</v>
      </c>
      <c r="D11" s="25">
        <f>D12+D13+D22</f>
        <v>68813800</v>
      </c>
      <c r="E11" s="25">
        <f t="shared" ref="E11:I11" si="0">E12+E13+E22</f>
        <v>0</v>
      </c>
      <c r="F11" s="25">
        <f t="shared" si="0"/>
        <v>0</v>
      </c>
      <c r="G11" s="25">
        <f t="shared" si="0"/>
        <v>52353448</v>
      </c>
      <c r="H11" s="25">
        <f t="shared" si="0"/>
        <v>52635044.18</v>
      </c>
      <c r="I11" s="25">
        <f t="shared" si="0"/>
        <v>52635044.18</v>
      </c>
      <c r="J11" s="25">
        <f t="shared" ref="J11" si="1">J12+J13+J22</f>
        <v>0</v>
      </c>
      <c r="K11" s="25">
        <f t="shared" ref="K11" si="2">K12+K13+K22</f>
        <v>0</v>
      </c>
      <c r="L11" s="25">
        <f t="shared" ref="L11" si="3">L12+L13+L22</f>
        <v>40876633.560000002</v>
      </c>
      <c r="M11" s="25">
        <f t="shared" ref="M11" si="4">M12+M13+M22</f>
        <v>40876633.560000002</v>
      </c>
      <c r="N11" s="25">
        <f t="shared" ref="N11" si="5">N12+N13+N22</f>
        <v>0</v>
      </c>
      <c r="O11" s="25">
        <f t="shared" ref="O11" si="6">O12+O13+O22</f>
        <v>0</v>
      </c>
      <c r="P11" s="25">
        <f t="shared" ref="P11" si="7">P12+P13+P22</f>
        <v>11758410.620000001</v>
      </c>
      <c r="Q11" s="25">
        <f t="shared" ref="Q11" si="8">Q12+Q13+Q22</f>
        <v>11758410.620000001</v>
      </c>
      <c r="R11" s="25">
        <f t="shared" ref="R11" si="9">R12+R13+R22</f>
        <v>0</v>
      </c>
      <c r="S11" s="25">
        <f t="shared" ref="S11" si="10">S12+S13+S22</f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68813200</v>
      </c>
      <c r="D13" s="25">
        <f>D14+D19</f>
        <v>68813200</v>
      </c>
      <c r="E13" s="25">
        <f t="shared" ref="E13:I13" si="11">E14+E19</f>
        <v>0</v>
      </c>
      <c r="F13" s="25">
        <f t="shared" si="11"/>
        <v>0</v>
      </c>
      <c r="G13" s="25">
        <f t="shared" si="11"/>
        <v>52353448</v>
      </c>
      <c r="H13" s="25">
        <f t="shared" si="11"/>
        <v>52635055.289999999</v>
      </c>
      <c r="I13" s="25">
        <f t="shared" si="11"/>
        <v>52635055.289999999</v>
      </c>
      <c r="J13" s="25">
        <f t="shared" ref="J13" si="12">J14+J19</f>
        <v>0</v>
      </c>
      <c r="K13" s="25">
        <f t="shared" ref="K13" si="13">K14+K19</f>
        <v>0</v>
      </c>
      <c r="L13" s="25">
        <f t="shared" ref="L13" si="14">L14+L19</f>
        <v>40876633.560000002</v>
      </c>
      <c r="M13" s="25">
        <f t="shared" ref="M13" si="15">M14+M19</f>
        <v>40876633.560000002</v>
      </c>
      <c r="N13" s="25">
        <f t="shared" ref="N13" si="16">N14+N19</f>
        <v>0</v>
      </c>
      <c r="O13" s="25">
        <f t="shared" ref="O13" si="17">O14+O19</f>
        <v>0</v>
      </c>
      <c r="P13" s="25">
        <f t="shared" ref="P13" si="18">P14+P19</f>
        <v>11758421.73</v>
      </c>
      <c r="Q13" s="25">
        <f t="shared" ref="Q13" si="19">Q14+Q19</f>
        <v>11758421.73</v>
      </c>
      <c r="R13" s="25">
        <f t="shared" ref="R13" si="20">R14+R19</f>
        <v>0</v>
      </c>
      <c r="S13" s="25">
        <f t="shared" ref="S13" si="21">S14+S19</f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35381500</v>
      </c>
      <c r="D14" s="25">
        <f>D15+D16+D17+D18</f>
        <v>35381500</v>
      </c>
      <c r="E14" s="25">
        <f t="shared" ref="E14:I14" si="22">E15+E16+E17+E18</f>
        <v>0</v>
      </c>
      <c r="F14" s="25">
        <f t="shared" si="22"/>
        <v>0</v>
      </c>
      <c r="G14" s="25">
        <f t="shared" si="22"/>
        <v>26478050</v>
      </c>
      <c r="H14" s="25">
        <f t="shared" si="22"/>
        <v>26678108.390000001</v>
      </c>
      <c r="I14" s="25">
        <f t="shared" si="22"/>
        <v>26678108.390000001</v>
      </c>
      <c r="J14" s="25">
        <f t="shared" ref="J14" si="23">J15+J16+J17+J18</f>
        <v>0</v>
      </c>
      <c r="K14" s="25">
        <f t="shared" ref="K14" si="24">K15+K16+K17+K18</f>
        <v>0</v>
      </c>
      <c r="L14" s="25">
        <f t="shared" ref="L14" si="25">L15+L16+L17+L18</f>
        <v>22257019.16</v>
      </c>
      <c r="M14" s="25">
        <f t="shared" ref="M14" si="26">M15+M16+M17+M18</f>
        <v>22257019.16</v>
      </c>
      <c r="N14" s="25">
        <f t="shared" ref="N14" si="27">N15+N16+N17+N18</f>
        <v>0</v>
      </c>
      <c r="O14" s="25">
        <f t="shared" ref="O14" si="28">O15+O16+O17+O18</f>
        <v>0</v>
      </c>
      <c r="P14" s="25">
        <f t="shared" ref="P14" si="29">P15+P16+P17+P18</f>
        <v>4421089.2300000004</v>
      </c>
      <c r="Q14" s="25">
        <f t="shared" ref="Q14" si="30">Q15+Q16+Q17+Q18</f>
        <v>4421089.2300000004</v>
      </c>
      <c r="R14" s="25">
        <f t="shared" ref="R14" si="31">R15+R16+R17+R18</f>
        <v>0</v>
      </c>
      <c r="S14" s="25">
        <f t="shared" ref="S14" si="32">S15+S16+S17+S18</f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27000</v>
      </c>
      <c r="H15" s="26">
        <f>I15</f>
        <v>26379.7</v>
      </c>
      <c r="I15" s="26">
        <v>26379.7</v>
      </c>
      <c r="J15" s="27">
        <v>0</v>
      </c>
      <c r="K15" s="27">
        <v>0</v>
      </c>
      <c r="L15" s="26">
        <f>M15+N15</f>
        <v>13034.09</v>
      </c>
      <c r="M15" s="26">
        <v>13034.09</v>
      </c>
      <c r="N15" s="27">
        <v>0</v>
      </c>
      <c r="O15" s="27">
        <v>0</v>
      </c>
      <c r="P15" s="26">
        <f>H15-L15</f>
        <v>13345.61</v>
      </c>
      <c r="Q15" s="26">
        <f>I15-M15</f>
        <v>13345.61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3">D16</f>
        <v>922000</v>
      </c>
      <c r="D16" s="26">
        <v>922000</v>
      </c>
      <c r="E16" s="27">
        <v>0</v>
      </c>
      <c r="F16" s="27">
        <v>0</v>
      </c>
      <c r="G16" s="26">
        <v>762000</v>
      </c>
      <c r="H16" s="26">
        <f>I16</f>
        <v>843203.9</v>
      </c>
      <c r="I16" s="26">
        <v>843203.9</v>
      </c>
      <c r="J16" s="27">
        <v>0</v>
      </c>
      <c r="K16" s="27">
        <v>0</v>
      </c>
      <c r="L16" s="26">
        <f t="shared" ref="L16:L18" si="34">M16+N16</f>
        <v>483846.44</v>
      </c>
      <c r="M16" s="26">
        <v>483846.44</v>
      </c>
      <c r="N16" s="27">
        <v>0</v>
      </c>
      <c r="O16" s="27">
        <v>0</v>
      </c>
      <c r="P16" s="26">
        <f t="shared" ref="P16:P18" si="35">H16-L16</f>
        <v>359357.46</v>
      </c>
      <c r="Q16" s="26">
        <f t="shared" ref="Q16:Q18" si="36">I16-M16</f>
        <v>359357.46</v>
      </c>
      <c r="R16" s="27">
        <f t="shared" ref="R16:R18" si="37">J16-N16</f>
        <v>0</v>
      </c>
      <c r="S16" s="27">
        <f t="shared" ref="S16:S18" si="38">K16-O16</f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3"/>
        <v>9876500</v>
      </c>
      <c r="D17" s="26">
        <v>9876500</v>
      </c>
      <c r="E17" s="27">
        <v>0</v>
      </c>
      <c r="F17" s="27">
        <v>0</v>
      </c>
      <c r="G17" s="26">
        <v>6889500</v>
      </c>
      <c r="H17" s="26">
        <f t="shared" ref="H17:H18" si="39">I17</f>
        <v>8443850.4399999995</v>
      </c>
      <c r="I17" s="26">
        <v>8443850.4399999995</v>
      </c>
      <c r="J17" s="27">
        <v>0</v>
      </c>
      <c r="K17" s="27">
        <v>0</v>
      </c>
      <c r="L17" s="26">
        <f t="shared" si="34"/>
        <v>5019549.05</v>
      </c>
      <c r="M17" s="26">
        <v>5019549.05</v>
      </c>
      <c r="N17" s="27">
        <v>0</v>
      </c>
      <c r="O17" s="27">
        <v>0</v>
      </c>
      <c r="P17" s="26">
        <f t="shared" si="35"/>
        <v>3424301.3899999997</v>
      </c>
      <c r="Q17" s="26">
        <f t="shared" si="36"/>
        <v>3424301.3899999997</v>
      </c>
      <c r="R17" s="27">
        <f t="shared" si="37"/>
        <v>0</v>
      </c>
      <c r="S17" s="27">
        <f t="shared" si="38"/>
        <v>0</v>
      </c>
    </row>
    <row r="18" spans="1:19" ht="93.6" x14ac:dyDescent="0.3">
      <c r="A18" s="13" t="s">
        <v>29</v>
      </c>
      <c r="B18" s="14" t="s">
        <v>30</v>
      </c>
      <c r="C18" s="26">
        <f t="shared" si="33"/>
        <v>24551000</v>
      </c>
      <c r="D18" s="26">
        <v>24551000</v>
      </c>
      <c r="E18" s="27">
        <v>0</v>
      </c>
      <c r="F18" s="27">
        <v>0</v>
      </c>
      <c r="G18" s="26">
        <v>18799550</v>
      </c>
      <c r="H18" s="26">
        <f t="shared" si="39"/>
        <v>17364674.350000001</v>
      </c>
      <c r="I18" s="26">
        <v>17364674.350000001</v>
      </c>
      <c r="J18" s="27">
        <v>0</v>
      </c>
      <c r="K18" s="27">
        <v>0</v>
      </c>
      <c r="L18" s="26">
        <f t="shared" si="34"/>
        <v>16740589.58</v>
      </c>
      <c r="M18" s="26">
        <v>16740589.58</v>
      </c>
      <c r="N18" s="27">
        <v>0</v>
      </c>
      <c r="O18" s="27">
        <v>0</v>
      </c>
      <c r="P18" s="26">
        <f t="shared" si="35"/>
        <v>624084.77000000142</v>
      </c>
      <c r="Q18" s="26">
        <f t="shared" si="36"/>
        <v>624084.77000000142</v>
      </c>
      <c r="R18" s="27">
        <f t="shared" si="37"/>
        <v>0</v>
      </c>
      <c r="S18" s="27">
        <f t="shared" si="38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33431700</v>
      </c>
      <c r="D19" s="25">
        <f>D20+D21</f>
        <v>33431700</v>
      </c>
      <c r="E19" s="25">
        <f t="shared" ref="E19:I19" si="40">E20+E21</f>
        <v>0</v>
      </c>
      <c r="F19" s="25">
        <f t="shared" si="40"/>
        <v>0</v>
      </c>
      <c r="G19" s="25">
        <f t="shared" si="40"/>
        <v>25875398</v>
      </c>
      <c r="H19" s="25">
        <f t="shared" si="40"/>
        <v>25956946.899999999</v>
      </c>
      <c r="I19" s="25">
        <f t="shared" si="40"/>
        <v>25956946.899999999</v>
      </c>
      <c r="J19" s="25">
        <f t="shared" ref="J19" si="41">J20+J21</f>
        <v>0</v>
      </c>
      <c r="K19" s="25">
        <f t="shared" ref="K19" si="42">K20+K21</f>
        <v>0</v>
      </c>
      <c r="L19" s="25">
        <f t="shared" ref="L19" si="43">L20+L21</f>
        <v>18619614.399999999</v>
      </c>
      <c r="M19" s="25">
        <f t="shared" ref="M19" si="44">M20+M21</f>
        <v>18619614.399999999</v>
      </c>
      <c r="N19" s="25">
        <f t="shared" ref="N19" si="45">N20+N21</f>
        <v>0</v>
      </c>
      <c r="O19" s="25">
        <f t="shared" ref="O19" si="46">O20+O21</f>
        <v>0</v>
      </c>
      <c r="P19" s="25">
        <f t="shared" ref="P19" si="47">P20+P21</f>
        <v>7337332.5000000009</v>
      </c>
      <c r="Q19" s="25">
        <f t="shared" ref="Q19" si="48">Q20+Q21</f>
        <v>7337332.5000000009</v>
      </c>
      <c r="R19" s="25">
        <f t="shared" ref="R19" si="49">R20+R21</f>
        <v>0</v>
      </c>
      <c r="S19" s="25">
        <f t="shared" ref="S19" si="50">S20+S21</f>
        <v>0</v>
      </c>
    </row>
    <row r="20" spans="1:19" ht="31.2" x14ac:dyDescent="0.3">
      <c r="A20" s="13" t="s">
        <v>33</v>
      </c>
      <c r="B20" s="14" t="s">
        <v>34</v>
      </c>
      <c r="C20" s="26">
        <f>D20</f>
        <v>3483400</v>
      </c>
      <c r="D20" s="26">
        <v>3483400</v>
      </c>
      <c r="E20" s="27">
        <v>0</v>
      </c>
      <c r="F20" s="27">
        <v>0</v>
      </c>
      <c r="G20" s="26">
        <v>2802400</v>
      </c>
      <c r="H20" s="26">
        <f>I20</f>
        <v>2965850.56</v>
      </c>
      <c r="I20" s="26">
        <v>2965850.56</v>
      </c>
      <c r="J20" s="27">
        <v>0</v>
      </c>
      <c r="K20" s="27">
        <v>0</v>
      </c>
      <c r="L20" s="26">
        <f>M20+N20</f>
        <v>2091170.61</v>
      </c>
      <c r="M20" s="26">
        <v>2091170.61</v>
      </c>
      <c r="N20" s="27">
        <v>0</v>
      </c>
      <c r="O20" s="27">
        <v>0</v>
      </c>
      <c r="P20" s="26">
        <f t="shared" ref="P20:S21" si="51">H20-L20</f>
        <v>874679.95</v>
      </c>
      <c r="Q20" s="26">
        <f t="shared" si="51"/>
        <v>874679.95</v>
      </c>
      <c r="R20" s="27">
        <f t="shared" si="51"/>
        <v>0</v>
      </c>
      <c r="S20" s="27">
        <f t="shared" si="51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29948300</v>
      </c>
      <c r="D21" s="26">
        <v>29948300</v>
      </c>
      <c r="E21" s="27">
        <v>0</v>
      </c>
      <c r="F21" s="27">
        <v>0</v>
      </c>
      <c r="G21" s="26">
        <v>23072998</v>
      </c>
      <c r="H21" s="26">
        <f>I21</f>
        <v>22991096.34</v>
      </c>
      <c r="I21" s="26">
        <v>22991096.34</v>
      </c>
      <c r="J21" s="27">
        <v>0</v>
      </c>
      <c r="K21" s="27">
        <v>0</v>
      </c>
      <c r="L21" s="26">
        <f>M21+N21</f>
        <v>16528443.789999999</v>
      </c>
      <c r="M21" s="26">
        <v>16528443.789999999</v>
      </c>
      <c r="N21" s="27">
        <v>0</v>
      </c>
      <c r="O21" s="27">
        <v>0</v>
      </c>
      <c r="P21" s="26">
        <f t="shared" si="51"/>
        <v>6462652.5500000007</v>
      </c>
      <c r="Q21" s="26">
        <f t="shared" si="51"/>
        <v>6462652.5500000007</v>
      </c>
      <c r="R21" s="27">
        <f t="shared" si="51"/>
        <v>0</v>
      </c>
      <c r="S21" s="27">
        <f t="shared" si="51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I23" si="52">E23</f>
        <v>0</v>
      </c>
      <c r="F22" s="25">
        <f t="shared" si="52"/>
        <v>0</v>
      </c>
      <c r="G22" s="25">
        <f t="shared" si="52"/>
        <v>0</v>
      </c>
      <c r="H22" s="25">
        <f t="shared" si="52"/>
        <v>-11.11</v>
      </c>
      <c r="I22" s="25">
        <f t="shared" si="52"/>
        <v>-11.11</v>
      </c>
      <c r="J22" s="25">
        <f t="shared" ref="J22" si="53">J23</f>
        <v>0</v>
      </c>
      <c r="K22" s="25">
        <f t="shared" ref="K22" si="54">K23</f>
        <v>0</v>
      </c>
      <c r="L22" s="25">
        <f t="shared" ref="L22" si="55">L23</f>
        <v>0</v>
      </c>
      <c r="M22" s="25">
        <f t="shared" ref="M22" si="56">M23</f>
        <v>0</v>
      </c>
      <c r="N22" s="25">
        <f t="shared" ref="N22" si="57">N23</f>
        <v>0</v>
      </c>
      <c r="O22" s="25">
        <f t="shared" ref="O22" si="58">O23</f>
        <v>0</v>
      </c>
      <c r="P22" s="25">
        <f t="shared" ref="P22" si="59">P23</f>
        <v>-11.11</v>
      </c>
      <c r="Q22" s="25">
        <f t="shared" ref="Q22" si="60">Q23</f>
        <v>-11.11</v>
      </c>
      <c r="R22" s="25">
        <f t="shared" ref="R22" si="61">R23</f>
        <v>0</v>
      </c>
      <c r="S22" s="25">
        <f t="shared" ref="S22" si="62">S23</f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52"/>
        <v>0</v>
      </c>
      <c r="F23" s="26">
        <f t="shared" si="52"/>
        <v>0</v>
      </c>
      <c r="G23" s="26">
        <f t="shared" si="52"/>
        <v>0</v>
      </c>
      <c r="H23" s="26">
        <f t="shared" si="52"/>
        <v>-11.11</v>
      </c>
      <c r="I23" s="26">
        <f t="shared" si="52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63">H23-L23</f>
        <v>-11.11</v>
      </c>
      <c r="Q23" s="26">
        <f t="shared" si="63"/>
        <v>-11.11</v>
      </c>
      <c r="R23" s="27">
        <f t="shared" si="63"/>
        <v>0</v>
      </c>
      <c r="S23" s="27">
        <f t="shared" si="63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63"/>
        <v>-11.11</v>
      </c>
      <c r="Q24" s="26">
        <f t="shared" si="63"/>
        <v>-11.11</v>
      </c>
      <c r="R24" s="27">
        <f t="shared" si="63"/>
        <v>0</v>
      </c>
      <c r="S24" s="27">
        <f t="shared" si="63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780000</v>
      </c>
      <c r="D25" s="25">
        <f t="shared" ref="D25:K25" si="64">D26+D29</f>
        <v>780000</v>
      </c>
      <c r="E25" s="25">
        <f t="shared" si="64"/>
        <v>0</v>
      </c>
      <c r="F25" s="25">
        <f t="shared" si="64"/>
        <v>0</v>
      </c>
      <c r="G25" s="25">
        <f t="shared" si="64"/>
        <v>580000</v>
      </c>
      <c r="H25" s="25">
        <f>I25+J25</f>
        <v>3038606.05</v>
      </c>
      <c r="I25" s="25">
        <f>I26+I29+I31</f>
        <v>655138.53</v>
      </c>
      <c r="J25" s="25">
        <f>J26+J29+J31</f>
        <v>2383467.52</v>
      </c>
      <c r="K25" s="25">
        <f t="shared" si="64"/>
        <v>0</v>
      </c>
      <c r="L25" s="25">
        <f>M25+N25</f>
        <v>1745135.77</v>
      </c>
      <c r="M25" s="25">
        <f>M26+M29+M31</f>
        <v>591247.85000000009</v>
      </c>
      <c r="N25" s="25">
        <f t="shared" ref="N25:S25" si="65">N26+N29+N31</f>
        <v>1153887.92</v>
      </c>
      <c r="O25" s="25">
        <f t="shared" si="65"/>
        <v>0</v>
      </c>
      <c r="P25" s="25">
        <f>Q25+R25</f>
        <v>1293470.28</v>
      </c>
      <c r="Q25" s="25">
        <f>I25-M25</f>
        <v>63890.679999999935</v>
      </c>
      <c r="R25" s="25">
        <f t="shared" si="65"/>
        <v>1229579.6000000001</v>
      </c>
      <c r="S25" s="25">
        <f t="shared" si="65"/>
        <v>0</v>
      </c>
    </row>
    <row r="26" spans="1:19" x14ac:dyDescent="0.3">
      <c r="A26" s="13" t="s">
        <v>45</v>
      </c>
      <c r="B26" s="14" t="s">
        <v>46</v>
      </c>
      <c r="C26" s="26">
        <f>C27+C28</f>
        <v>750000</v>
      </c>
      <c r="D26" s="26">
        <f>D27+D28</f>
        <v>750000</v>
      </c>
      <c r="E26" s="26">
        <f t="shared" ref="E26:S26" si="66">E27+E28</f>
        <v>0</v>
      </c>
      <c r="F26" s="26">
        <f t="shared" si="66"/>
        <v>0</v>
      </c>
      <c r="G26" s="26">
        <f t="shared" si="66"/>
        <v>558000</v>
      </c>
      <c r="H26" s="26">
        <f t="shared" si="66"/>
        <v>646012.53</v>
      </c>
      <c r="I26" s="26">
        <f t="shared" si="66"/>
        <v>646012.53</v>
      </c>
      <c r="J26" s="26">
        <f t="shared" si="66"/>
        <v>0</v>
      </c>
      <c r="K26" s="26">
        <f t="shared" si="66"/>
        <v>0</v>
      </c>
      <c r="L26" s="26">
        <f t="shared" si="66"/>
        <v>566375.30000000005</v>
      </c>
      <c r="M26" s="26">
        <f t="shared" si="66"/>
        <v>566375.30000000005</v>
      </c>
      <c r="N26" s="26">
        <f t="shared" si="66"/>
        <v>0</v>
      </c>
      <c r="O26" s="26">
        <f t="shared" si="66"/>
        <v>0</v>
      </c>
      <c r="P26" s="26">
        <f>H26-L26</f>
        <v>79637.229999999981</v>
      </c>
      <c r="Q26" s="26">
        <f>I26-M26</f>
        <v>79637.229999999981</v>
      </c>
      <c r="R26" s="26">
        <f t="shared" si="66"/>
        <v>0</v>
      </c>
      <c r="S26" s="26">
        <f t="shared" si="66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153000</v>
      </c>
      <c r="H27" s="26">
        <f>I27</f>
        <v>295390.53000000003</v>
      </c>
      <c r="I27" s="26">
        <v>295390.53000000003</v>
      </c>
      <c r="J27" s="27">
        <v>0</v>
      </c>
      <c r="K27" s="27">
        <v>0</v>
      </c>
      <c r="L27" s="26">
        <f>M27+N27</f>
        <v>167155.29999999999</v>
      </c>
      <c r="M27" s="26">
        <v>167155.29999999999</v>
      </c>
      <c r="N27" s="26">
        <v>0</v>
      </c>
      <c r="O27" s="26">
        <v>0</v>
      </c>
      <c r="P27" s="26">
        <f>H27-L27</f>
        <v>128235.23000000004</v>
      </c>
      <c r="Q27" s="26">
        <f>I27-M27</f>
        <v>128235.23000000004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540000</v>
      </c>
      <c r="D28" s="26">
        <v>540000</v>
      </c>
      <c r="E28" s="27">
        <v>0</v>
      </c>
      <c r="F28" s="27">
        <v>0</v>
      </c>
      <c r="G28" s="26">
        <v>405000</v>
      </c>
      <c r="H28" s="26">
        <f>I28</f>
        <v>350622</v>
      </c>
      <c r="I28" s="26">
        <v>350622</v>
      </c>
      <c r="J28" s="27">
        <v>0</v>
      </c>
      <c r="K28" s="27">
        <v>0</v>
      </c>
      <c r="L28" s="26">
        <f>M28+N28</f>
        <v>399220</v>
      </c>
      <c r="M28" s="26">
        <v>399220</v>
      </c>
      <c r="N28" s="26">
        <v>0</v>
      </c>
      <c r="O28" s="26">
        <v>0</v>
      </c>
      <c r="P28" s="26">
        <f>H28-L28</f>
        <v>-48598</v>
      </c>
      <c r="Q28" s="26">
        <f>I28-M28</f>
        <v>-48598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67">D30</f>
        <v>30000</v>
      </c>
      <c r="E29" s="26">
        <f t="shared" si="67"/>
        <v>0</v>
      </c>
      <c r="F29" s="26">
        <f t="shared" si="67"/>
        <v>0</v>
      </c>
      <c r="G29" s="26">
        <f t="shared" si="67"/>
        <v>22000</v>
      </c>
      <c r="H29" s="26">
        <f t="shared" si="67"/>
        <v>9126</v>
      </c>
      <c r="I29" s="26">
        <f t="shared" si="67"/>
        <v>9126</v>
      </c>
      <c r="J29" s="26">
        <f t="shared" si="67"/>
        <v>0</v>
      </c>
      <c r="K29" s="26">
        <f t="shared" si="67"/>
        <v>0</v>
      </c>
      <c r="L29" s="26">
        <f t="shared" si="67"/>
        <v>24872.55</v>
      </c>
      <c r="M29" s="26">
        <f t="shared" si="67"/>
        <v>24872.55</v>
      </c>
      <c r="N29" s="26">
        <f t="shared" si="67"/>
        <v>0</v>
      </c>
      <c r="O29" s="26">
        <f t="shared" si="67"/>
        <v>0</v>
      </c>
      <c r="P29" s="26">
        <f t="shared" si="67"/>
        <v>-15746.55</v>
      </c>
      <c r="Q29" s="26">
        <f t="shared" si="67"/>
        <v>-15746.55</v>
      </c>
      <c r="R29" s="26">
        <f t="shared" si="67"/>
        <v>0</v>
      </c>
      <c r="S29" s="26">
        <f t="shared" si="67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22000</v>
      </c>
      <c r="H30" s="26">
        <f>I30</f>
        <v>9126</v>
      </c>
      <c r="I30" s="26">
        <v>9126</v>
      </c>
      <c r="J30" s="27">
        <v>0</v>
      </c>
      <c r="K30" s="27">
        <v>0</v>
      </c>
      <c r="L30" s="26">
        <f>M30+N30</f>
        <v>24872.55</v>
      </c>
      <c r="M30" s="26">
        <v>24872.55</v>
      </c>
      <c r="N30" s="27">
        <v>0</v>
      </c>
      <c r="O30" s="27">
        <v>0</v>
      </c>
      <c r="P30" s="26">
        <f>H30-L30</f>
        <v>-15746.55</v>
      </c>
      <c r="Q30" s="26">
        <f>I30-M30</f>
        <v>-15746.55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2482101.79</v>
      </c>
      <c r="D31" s="25">
        <f t="shared" ref="D31:S31" si="68">D32+D33</f>
        <v>0</v>
      </c>
      <c r="E31" s="25">
        <f t="shared" si="68"/>
        <v>2482101.79</v>
      </c>
      <c r="F31" s="25">
        <f t="shared" si="68"/>
        <v>0</v>
      </c>
      <c r="G31" s="25">
        <f t="shared" si="68"/>
        <v>0</v>
      </c>
      <c r="H31" s="25">
        <f t="shared" si="68"/>
        <v>2383467.52</v>
      </c>
      <c r="I31" s="25">
        <f t="shared" si="68"/>
        <v>0</v>
      </c>
      <c r="J31" s="25">
        <f t="shared" si="68"/>
        <v>2383467.52</v>
      </c>
      <c r="K31" s="25">
        <f t="shared" si="68"/>
        <v>0</v>
      </c>
      <c r="L31" s="25">
        <f t="shared" si="68"/>
        <v>1153887.92</v>
      </c>
      <c r="M31" s="25">
        <f t="shared" si="68"/>
        <v>0</v>
      </c>
      <c r="N31" s="25">
        <f t="shared" si="68"/>
        <v>1153887.92</v>
      </c>
      <c r="O31" s="25">
        <f t="shared" si="68"/>
        <v>0</v>
      </c>
      <c r="P31" s="25">
        <f t="shared" si="68"/>
        <v>1229579.6000000001</v>
      </c>
      <c r="Q31" s="25">
        <f t="shared" si="68"/>
        <v>0</v>
      </c>
      <c r="R31" s="25">
        <f t="shared" si="68"/>
        <v>1229579.6000000001</v>
      </c>
      <c r="S31" s="25">
        <f t="shared" si="68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1467270.11</v>
      </c>
      <c r="D32" s="26">
        <v>0</v>
      </c>
      <c r="E32" s="26">
        <v>1467270.11</v>
      </c>
      <c r="F32" s="27">
        <v>0</v>
      </c>
      <c r="G32" s="27">
        <v>0</v>
      </c>
      <c r="H32" s="26">
        <f>I32+J32</f>
        <v>1368635.84</v>
      </c>
      <c r="I32" s="26">
        <v>0</v>
      </c>
      <c r="J32" s="26">
        <v>1368635.84</v>
      </c>
      <c r="K32" s="26">
        <v>0</v>
      </c>
      <c r="L32" s="26">
        <f>M32+N32</f>
        <v>830355.04</v>
      </c>
      <c r="M32" s="26">
        <v>0</v>
      </c>
      <c r="N32" s="26">
        <v>830355.04</v>
      </c>
      <c r="O32" s="26">
        <v>0</v>
      </c>
      <c r="P32" s="26">
        <f>Q32+R32</f>
        <v>538280.80000000005</v>
      </c>
      <c r="Q32" s="26">
        <f t="shared" ref="Q32:S33" si="69">I32-M32</f>
        <v>0</v>
      </c>
      <c r="R32" s="26">
        <f t="shared" si="69"/>
        <v>538280.80000000005</v>
      </c>
      <c r="S32" s="26">
        <f t="shared" si="69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1014831.68</v>
      </c>
      <c r="D33" s="26">
        <v>0</v>
      </c>
      <c r="E33" s="26">
        <v>1014831.68</v>
      </c>
      <c r="F33" s="26">
        <v>0</v>
      </c>
      <c r="G33" s="26">
        <v>0</v>
      </c>
      <c r="H33" s="26">
        <f>I33+J33</f>
        <v>1014831.68</v>
      </c>
      <c r="I33" s="26">
        <v>0</v>
      </c>
      <c r="J33" s="26">
        <v>1014831.68</v>
      </c>
      <c r="K33" s="26">
        <v>0</v>
      </c>
      <c r="L33" s="26">
        <f>M33+N33</f>
        <v>323532.88</v>
      </c>
      <c r="M33" s="26">
        <v>0</v>
      </c>
      <c r="N33" s="26">
        <v>323532.88</v>
      </c>
      <c r="O33" s="26">
        <v>0</v>
      </c>
      <c r="P33" s="26">
        <f>Q33+R33</f>
        <v>691298.8</v>
      </c>
      <c r="Q33" s="26">
        <f t="shared" si="69"/>
        <v>0</v>
      </c>
      <c r="R33" s="26">
        <f t="shared" si="69"/>
        <v>691298.8</v>
      </c>
      <c r="S33" s="26">
        <f t="shared" si="69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41200</v>
      </c>
      <c r="D34" s="25">
        <f>D36</f>
        <v>41200</v>
      </c>
      <c r="E34" s="25">
        <f t="shared" ref="E34:S34" si="70">E36</f>
        <v>0</v>
      </c>
      <c r="F34" s="25">
        <f t="shared" si="70"/>
        <v>0</v>
      </c>
      <c r="G34" s="25">
        <f t="shared" si="70"/>
        <v>41200</v>
      </c>
      <c r="H34" s="25">
        <f t="shared" si="70"/>
        <v>97438.07</v>
      </c>
      <c r="I34" s="25">
        <f t="shared" si="70"/>
        <v>97438.07</v>
      </c>
      <c r="J34" s="25">
        <f t="shared" si="70"/>
        <v>0</v>
      </c>
      <c r="K34" s="25">
        <f t="shared" si="70"/>
        <v>0</v>
      </c>
      <c r="L34" s="25">
        <f t="shared" si="70"/>
        <v>0</v>
      </c>
      <c r="M34" s="25">
        <f t="shared" si="70"/>
        <v>0</v>
      </c>
      <c r="N34" s="25">
        <f t="shared" si="70"/>
        <v>0</v>
      </c>
      <c r="O34" s="25">
        <f t="shared" si="70"/>
        <v>0</v>
      </c>
      <c r="P34" s="25">
        <f t="shared" si="70"/>
        <v>97438.07</v>
      </c>
      <c r="Q34" s="25">
        <f t="shared" si="70"/>
        <v>97438.07</v>
      </c>
      <c r="R34" s="25">
        <f t="shared" si="70"/>
        <v>0</v>
      </c>
      <c r="S34" s="25">
        <f t="shared" si="70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41200</v>
      </c>
      <c r="D35" s="26">
        <f t="shared" ref="D35:S35" si="71">D36</f>
        <v>41200</v>
      </c>
      <c r="E35" s="26">
        <f t="shared" si="71"/>
        <v>0</v>
      </c>
      <c r="F35" s="26">
        <f t="shared" si="71"/>
        <v>0</v>
      </c>
      <c r="G35" s="26">
        <f t="shared" si="71"/>
        <v>41200</v>
      </c>
      <c r="H35" s="26">
        <f t="shared" si="71"/>
        <v>97438.07</v>
      </c>
      <c r="I35" s="26">
        <f t="shared" si="71"/>
        <v>97438.07</v>
      </c>
      <c r="J35" s="26">
        <f t="shared" si="71"/>
        <v>0</v>
      </c>
      <c r="K35" s="26">
        <f t="shared" si="71"/>
        <v>0</v>
      </c>
      <c r="L35" s="26">
        <f t="shared" si="71"/>
        <v>0</v>
      </c>
      <c r="M35" s="26">
        <f t="shared" si="71"/>
        <v>0</v>
      </c>
      <c r="N35" s="26">
        <f t="shared" si="71"/>
        <v>0</v>
      </c>
      <c r="O35" s="26">
        <f t="shared" si="71"/>
        <v>0</v>
      </c>
      <c r="P35" s="26">
        <f t="shared" si="71"/>
        <v>97438.07</v>
      </c>
      <c r="Q35" s="26">
        <f t="shared" si="71"/>
        <v>97438.07</v>
      </c>
      <c r="R35" s="26">
        <f t="shared" si="71"/>
        <v>0</v>
      </c>
      <c r="S35" s="26">
        <f t="shared" si="71"/>
        <v>0</v>
      </c>
    </row>
    <row r="36" spans="1:19" ht="140.4" x14ac:dyDescent="0.3">
      <c r="A36" s="13" t="s">
        <v>54</v>
      </c>
      <c r="B36" s="14" t="s">
        <v>55</v>
      </c>
      <c r="C36" s="26">
        <v>41200</v>
      </c>
      <c r="D36" s="26">
        <v>41200</v>
      </c>
      <c r="E36" s="27">
        <v>0</v>
      </c>
      <c r="F36" s="27">
        <v>0</v>
      </c>
      <c r="G36" s="26">
        <v>41200</v>
      </c>
      <c r="H36" s="26">
        <f>I36</f>
        <v>97438.07</v>
      </c>
      <c r="I36" s="26">
        <v>97438.07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97438.07</v>
      </c>
      <c r="Q36" s="26">
        <f>I36-M36</f>
        <v>97438.07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4" t="s">
        <v>68</v>
      </c>
      <c r="B37" s="94"/>
      <c r="C37" s="25">
        <f>D37+E37</f>
        <v>72117101.790000007</v>
      </c>
      <c r="D37" s="25">
        <f>D11+D25+D34</f>
        <v>69635000</v>
      </c>
      <c r="E37" s="25">
        <f>E11+E25+E31</f>
        <v>2482101.79</v>
      </c>
      <c r="F37" s="25">
        <f>F11+F25+F34</f>
        <v>0</v>
      </c>
      <c r="G37" s="25">
        <f>G11+G25+G34</f>
        <v>52974648</v>
      </c>
      <c r="H37" s="25">
        <f>I37+J37</f>
        <v>55771088.300000004</v>
      </c>
      <c r="I37" s="25">
        <f>I11+I25+I34</f>
        <v>53387620.780000001</v>
      </c>
      <c r="J37" s="25">
        <f>J11+J25</f>
        <v>2383467.52</v>
      </c>
      <c r="K37" s="25">
        <f t="shared" ref="K37:S37" si="72">K11+K25+K34</f>
        <v>0</v>
      </c>
      <c r="L37" s="25">
        <f t="shared" si="72"/>
        <v>42621769.330000006</v>
      </c>
      <c r="M37" s="25">
        <f t="shared" si="72"/>
        <v>41467881.410000004</v>
      </c>
      <c r="N37" s="25">
        <f t="shared" si="72"/>
        <v>1153887.92</v>
      </c>
      <c r="O37" s="25">
        <f t="shared" si="72"/>
        <v>0</v>
      </c>
      <c r="P37" s="25">
        <f t="shared" si="72"/>
        <v>13149318.970000001</v>
      </c>
      <c r="Q37" s="25">
        <f t="shared" si="72"/>
        <v>11919739.370000001</v>
      </c>
      <c r="R37" s="25">
        <f t="shared" si="72"/>
        <v>1229579.6000000001</v>
      </c>
      <c r="S37" s="25">
        <f t="shared" si="72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73">D39+D40</f>
        <v>62271447.18</v>
      </c>
      <c r="E38" s="25">
        <f t="shared" si="73"/>
        <v>0</v>
      </c>
      <c r="F38" s="25">
        <f t="shared" si="73"/>
        <v>0</v>
      </c>
      <c r="G38" s="25">
        <f t="shared" si="73"/>
        <v>47234185.18</v>
      </c>
      <c r="H38" s="25">
        <f t="shared" si="73"/>
        <v>47234185.18</v>
      </c>
      <c r="I38" s="25">
        <f t="shared" si="73"/>
        <v>47234185.18</v>
      </c>
      <c r="J38" s="25">
        <f t="shared" si="73"/>
        <v>0</v>
      </c>
      <c r="K38" s="25">
        <f t="shared" si="73"/>
        <v>0</v>
      </c>
      <c r="L38" s="25">
        <f t="shared" si="73"/>
        <v>41997706.630000003</v>
      </c>
      <c r="M38" s="25">
        <f t="shared" si="73"/>
        <v>41997706.630000003</v>
      </c>
      <c r="N38" s="25">
        <f t="shared" si="73"/>
        <v>0</v>
      </c>
      <c r="O38" s="25">
        <f t="shared" si="73"/>
        <v>0</v>
      </c>
      <c r="P38" s="25">
        <f t="shared" si="73"/>
        <v>5236478.549999997</v>
      </c>
      <c r="Q38" s="25">
        <f t="shared" si="73"/>
        <v>5236478.549999997</v>
      </c>
      <c r="R38" s="25">
        <f t="shared" si="73"/>
        <v>0</v>
      </c>
      <c r="S38" s="25">
        <f t="shared" si="73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45111850</v>
      </c>
      <c r="H39" s="26">
        <f>I39</f>
        <v>45111850</v>
      </c>
      <c r="I39" s="26">
        <v>45111850</v>
      </c>
      <c r="J39" s="27">
        <v>0</v>
      </c>
      <c r="K39" s="27">
        <v>0</v>
      </c>
      <c r="L39" s="26">
        <f>M39+N39</f>
        <v>40099880.770000003</v>
      </c>
      <c r="M39" s="26">
        <v>40099880.770000003</v>
      </c>
      <c r="N39" s="27">
        <v>0</v>
      </c>
      <c r="O39" s="27">
        <v>0</v>
      </c>
      <c r="P39" s="26">
        <f>H39-L39</f>
        <v>5011969.2299999967</v>
      </c>
      <c r="Q39" s="26">
        <f>I39-M39</f>
        <v>5011969.2299999967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1897825.86</v>
      </c>
      <c r="M40" s="26">
        <v>1897825.86</v>
      </c>
      <c r="N40" s="26">
        <v>0</v>
      </c>
      <c r="O40" s="26">
        <v>0</v>
      </c>
      <c r="P40" s="26">
        <f>H40-L40</f>
        <v>224509.32000000007</v>
      </c>
      <c r="Q40" s="26">
        <f>I40-M40</f>
        <v>224509.32000000007</v>
      </c>
      <c r="R40" s="26">
        <v>0</v>
      </c>
      <c r="S40" s="26">
        <v>0</v>
      </c>
    </row>
    <row r="41" spans="1:19" s="15" customFormat="1" ht="27.6" customHeight="1" x14ac:dyDescent="0.3">
      <c r="A41" s="95" t="s">
        <v>119</v>
      </c>
      <c r="B41" s="95"/>
      <c r="C41" s="47">
        <f>C37+C38</f>
        <v>134388548.97</v>
      </c>
      <c r="D41" s="47">
        <f t="shared" ref="D41:S41" si="74">D37+D38</f>
        <v>131906447.18000001</v>
      </c>
      <c r="E41" s="47">
        <f t="shared" si="74"/>
        <v>2482101.79</v>
      </c>
      <c r="F41" s="47">
        <f t="shared" si="74"/>
        <v>0</v>
      </c>
      <c r="G41" s="47">
        <f t="shared" si="74"/>
        <v>100208833.18000001</v>
      </c>
      <c r="H41" s="47">
        <f t="shared" si="74"/>
        <v>103005273.48</v>
      </c>
      <c r="I41" s="47">
        <f t="shared" si="74"/>
        <v>100621805.96000001</v>
      </c>
      <c r="J41" s="47">
        <f t="shared" si="74"/>
        <v>2383467.52</v>
      </c>
      <c r="K41" s="47">
        <f t="shared" si="74"/>
        <v>0</v>
      </c>
      <c r="L41" s="47">
        <f t="shared" si="74"/>
        <v>84619475.960000008</v>
      </c>
      <c r="M41" s="47">
        <f t="shared" si="74"/>
        <v>83465588.040000007</v>
      </c>
      <c r="N41" s="47">
        <f t="shared" si="74"/>
        <v>1153887.92</v>
      </c>
      <c r="O41" s="47">
        <f t="shared" si="74"/>
        <v>0</v>
      </c>
      <c r="P41" s="47">
        <f t="shared" si="74"/>
        <v>18385797.519999996</v>
      </c>
      <c r="Q41" s="47">
        <f t="shared" si="74"/>
        <v>17156217.919999998</v>
      </c>
      <c r="R41" s="47">
        <f t="shared" si="74"/>
        <v>1229579.6000000001</v>
      </c>
      <c r="S41" s="47">
        <f t="shared" si="74"/>
        <v>0</v>
      </c>
    </row>
    <row r="42" spans="1:19" ht="30" customHeight="1" x14ac:dyDescent="0.3">
      <c r="A42" s="17"/>
      <c r="B42" s="96" t="s">
        <v>118</v>
      </c>
      <c r="C42" s="9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69062759.109999999</v>
      </c>
      <c r="D43" s="34">
        <f>D44</f>
        <v>63638366</v>
      </c>
      <c r="E43" s="34">
        <f t="shared" ref="E43:S43" si="75">E44</f>
        <v>5424393.1100000003</v>
      </c>
      <c r="F43" s="34">
        <f t="shared" si="75"/>
        <v>5407407</v>
      </c>
      <c r="G43" s="34">
        <f t="shared" si="75"/>
        <v>50252215</v>
      </c>
      <c r="H43" s="34">
        <f t="shared" si="75"/>
        <v>48166001.360000007</v>
      </c>
      <c r="I43" s="34">
        <f t="shared" si="75"/>
        <v>48149154.270000003</v>
      </c>
      <c r="J43" s="34">
        <f t="shared" si="75"/>
        <v>16847.09</v>
      </c>
      <c r="K43" s="34">
        <f t="shared" si="75"/>
        <v>0</v>
      </c>
      <c r="L43" s="34">
        <f t="shared" si="75"/>
        <v>39978849.890000001</v>
      </c>
      <c r="M43" s="34">
        <f t="shared" si="75"/>
        <v>39770302.189999998</v>
      </c>
      <c r="N43" s="34">
        <f t="shared" si="75"/>
        <v>208547.7</v>
      </c>
      <c r="O43" s="34">
        <f t="shared" si="75"/>
        <v>208428</v>
      </c>
      <c r="P43" s="34">
        <f t="shared" si="75"/>
        <v>8187151.4700000053</v>
      </c>
      <c r="Q43" s="34">
        <f t="shared" si="75"/>
        <v>8378852.0800000057</v>
      </c>
      <c r="R43" s="34">
        <f t="shared" si="75"/>
        <v>-191700.61000000002</v>
      </c>
      <c r="S43" s="34">
        <f t="shared" si="75"/>
        <v>-208428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76">D44+E44</f>
        <v>69062759.109999999</v>
      </c>
      <c r="D44" s="19">
        <v>63638366</v>
      </c>
      <c r="E44" s="19">
        <f>5407407+16986.11</f>
        <v>5424393.1100000003</v>
      </c>
      <c r="F44" s="19">
        <f>5407407</f>
        <v>5407407</v>
      </c>
      <c r="G44" s="19">
        <f>50252215</f>
        <v>50252215</v>
      </c>
      <c r="H44" s="19">
        <f>I44+J44</f>
        <v>48166001.360000007</v>
      </c>
      <c r="I44" s="19">
        <f>48149154.27</f>
        <v>48149154.270000003</v>
      </c>
      <c r="J44" s="19">
        <v>16847.09</v>
      </c>
      <c r="K44" s="19">
        <v>0</v>
      </c>
      <c r="L44" s="19">
        <f>M44+N44</f>
        <v>39978849.890000001</v>
      </c>
      <c r="M44" s="19">
        <v>39770302.189999998</v>
      </c>
      <c r="N44" s="19">
        <v>208547.7</v>
      </c>
      <c r="O44" s="19">
        <v>208428</v>
      </c>
      <c r="P44" s="19">
        <f>Q44+R44</f>
        <v>8187151.4700000053</v>
      </c>
      <c r="Q44" s="19">
        <f>I44-M44</f>
        <v>8378852.0800000057</v>
      </c>
      <c r="R44" s="19">
        <f>J44-N44</f>
        <v>-191700.61000000002</v>
      </c>
      <c r="S44" s="19">
        <f>K44-O44</f>
        <v>-208428</v>
      </c>
    </row>
    <row r="45" spans="1:19" ht="51.6" customHeight="1" x14ac:dyDescent="0.3">
      <c r="A45" s="23" t="s">
        <v>121</v>
      </c>
      <c r="B45" s="12" t="s">
        <v>71</v>
      </c>
      <c r="C45" s="34">
        <f t="shared" si="76"/>
        <v>47137120.859999999</v>
      </c>
      <c r="D45" s="34">
        <f>D46+D49+D52+D54</f>
        <v>43115082</v>
      </c>
      <c r="E45" s="34">
        <f>E46+E49+E52+E54</f>
        <v>4022038.8600000003</v>
      </c>
      <c r="F45" s="34">
        <f t="shared" ref="F45:P45" si="77">F46+F49+F52+F54</f>
        <v>2452335.1800000002</v>
      </c>
      <c r="G45" s="34">
        <f t="shared" si="77"/>
        <v>31872852</v>
      </c>
      <c r="H45" s="34">
        <f t="shared" si="77"/>
        <v>33932282.010000005</v>
      </c>
      <c r="I45" s="34">
        <f t="shared" si="77"/>
        <v>30395810.560000002</v>
      </c>
      <c r="J45" s="34">
        <f t="shared" si="77"/>
        <v>3536471.45</v>
      </c>
      <c r="K45" s="34">
        <f t="shared" si="77"/>
        <v>2122335.1800000002</v>
      </c>
      <c r="L45" s="34">
        <f t="shared" si="77"/>
        <v>30090649.82</v>
      </c>
      <c r="M45" s="34">
        <f t="shared" si="77"/>
        <v>26883162.23</v>
      </c>
      <c r="N45" s="34">
        <f t="shared" si="77"/>
        <v>3207487.59</v>
      </c>
      <c r="O45" s="34">
        <f t="shared" si="77"/>
        <v>1897825.86</v>
      </c>
      <c r="P45" s="34">
        <f t="shared" si="77"/>
        <v>3841632.1900000009</v>
      </c>
      <c r="Q45" s="34">
        <f t="shared" ref="Q45:Q77" si="78">I45-M45</f>
        <v>3512648.3300000019</v>
      </c>
      <c r="R45" s="34">
        <f t="shared" ref="R45:R77" si="79">J45-N45</f>
        <v>328983.86000000034</v>
      </c>
      <c r="S45" s="34">
        <f t="shared" ref="S45:S77" si="80">K45-O45</f>
        <v>224509.32000000007</v>
      </c>
    </row>
    <row r="46" spans="1:19" ht="115.2" customHeight="1" x14ac:dyDescent="0.3">
      <c r="A46" s="18">
        <v>3100</v>
      </c>
      <c r="B46" s="12" t="s">
        <v>72</v>
      </c>
      <c r="C46" s="34">
        <f t="shared" si="76"/>
        <v>43305435.799999997</v>
      </c>
      <c r="D46" s="34">
        <f>D47+D48</f>
        <v>41574654</v>
      </c>
      <c r="E46" s="34">
        <f>E47+E48</f>
        <v>1730781.8</v>
      </c>
      <c r="F46" s="34">
        <f t="shared" ref="F46:P46" si="81">F47+F48</f>
        <v>330000</v>
      </c>
      <c r="G46" s="34">
        <f t="shared" si="81"/>
        <v>30885010</v>
      </c>
      <c r="H46" s="34">
        <f t="shared" si="81"/>
        <v>30886025.810000002</v>
      </c>
      <c r="I46" s="34">
        <f t="shared" si="81"/>
        <v>29640811.420000002</v>
      </c>
      <c r="J46" s="34">
        <f t="shared" si="81"/>
        <v>1245214.3900000001</v>
      </c>
      <c r="K46" s="34">
        <f t="shared" si="81"/>
        <v>0</v>
      </c>
      <c r="L46" s="34">
        <f t="shared" si="81"/>
        <v>27695927.280000001</v>
      </c>
      <c r="M46" s="34">
        <f t="shared" si="81"/>
        <v>26386265.550000001</v>
      </c>
      <c r="N46" s="34">
        <f t="shared" si="81"/>
        <v>1309661.73</v>
      </c>
      <c r="O46" s="34">
        <f t="shared" si="81"/>
        <v>0</v>
      </c>
      <c r="P46" s="34">
        <f t="shared" si="81"/>
        <v>3190098.5300000012</v>
      </c>
      <c r="Q46" s="34">
        <f t="shared" si="78"/>
        <v>3254545.870000001</v>
      </c>
      <c r="R46" s="34">
        <f t="shared" si="79"/>
        <v>-64447.339999999851</v>
      </c>
      <c r="S46" s="34">
        <f t="shared" si="80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76"/>
        <v>35224122.329999998</v>
      </c>
      <c r="D47" s="29">
        <v>33884432</v>
      </c>
      <c r="E47" s="29">
        <v>1339690.33</v>
      </c>
      <c r="F47" s="29">
        <v>330000</v>
      </c>
      <c r="G47" s="29">
        <v>24935959</v>
      </c>
      <c r="H47" s="29">
        <f>I47+J47</f>
        <v>24969993.080000002</v>
      </c>
      <c r="I47" s="29">
        <v>24115870.16</v>
      </c>
      <c r="J47" s="29">
        <v>854122.92</v>
      </c>
      <c r="K47" s="29">
        <v>0</v>
      </c>
      <c r="L47" s="29">
        <f>M47+N47</f>
        <v>22410301.390000001</v>
      </c>
      <c r="M47" s="29">
        <v>21516005.120000001</v>
      </c>
      <c r="N47" s="29">
        <v>894296.27</v>
      </c>
      <c r="O47" s="29">
        <v>0</v>
      </c>
      <c r="P47" s="29">
        <f>H47-L47</f>
        <v>2559691.6900000013</v>
      </c>
      <c r="Q47" s="19">
        <f t="shared" si="78"/>
        <v>2599865.0399999991</v>
      </c>
      <c r="R47" s="19">
        <f t="shared" si="79"/>
        <v>-40173.349999999977</v>
      </c>
      <c r="S47" s="19">
        <f t="shared" si="80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76"/>
        <v>8081313.4699999997</v>
      </c>
      <c r="D48" s="29">
        <v>7690222</v>
      </c>
      <c r="E48" s="29">
        <v>391091.47</v>
      </c>
      <c r="F48" s="29">
        <v>0</v>
      </c>
      <c r="G48" s="29">
        <v>5949051</v>
      </c>
      <c r="H48" s="29">
        <f>I48+J48</f>
        <v>5916032.7299999995</v>
      </c>
      <c r="I48" s="29">
        <v>5524941.2599999998</v>
      </c>
      <c r="J48" s="29">
        <v>391091.47</v>
      </c>
      <c r="K48" s="29">
        <v>0</v>
      </c>
      <c r="L48" s="29">
        <f>M48+N48</f>
        <v>5285625.8899999997</v>
      </c>
      <c r="M48" s="29">
        <v>4870260.43</v>
      </c>
      <c r="N48" s="29">
        <v>415365.46</v>
      </c>
      <c r="O48" s="29">
        <v>0</v>
      </c>
      <c r="P48" s="29">
        <f>Q48+R48</f>
        <v>630406.84000000008</v>
      </c>
      <c r="Q48" s="19">
        <f t="shared" si="78"/>
        <v>654680.83000000007</v>
      </c>
      <c r="R48" s="19">
        <f t="shared" si="79"/>
        <v>-24273.990000000049</v>
      </c>
      <c r="S48" s="19">
        <f t="shared" si="80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76"/>
        <v>538921.88</v>
      </c>
      <c r="D49" s="34">
        <f>D50+D51</f>
        <v>370000</v>
      </c>
      <c r="E49" s="34">
        <f>E50+E51</f>
        <v>168921.88</v>
      </c>
      <c r="F49" s="34">
        <f t="shared" ref="F49:G49" si="82">F50+F51</f>
        <v>0</v>
      </c>
      <c r="G49" s="34">
        <f t="shared" si="82"/>
        <v>366000</v>
      </c>
      <c r="H49" s="34">
        <f>I49+J49</f>
        <v>419741.02</v>
      </c>
      <c r="I49" s="34">
        <f>I50+I51</f>
        <v>250819.14</v>
      </c>
      <c r="J49" s="34">
        <f t="shared" ref="J49:K49" si="83">J50+J51</f>
        <v>168921.88</v>
      </c>
      <c r="K49" s="34">
        <f t="shared" si="83"/>
        <v>0</v>
      </c>
      <c r="L49" s="34">
        <f>L50+L51</f>
        <v>0</v>
      </c>
      <c r="M49" s="34">
        <f>M50+M51</f>
        <v>0</v>
      </c>
      <c r="N49" s="34">
        <f>N50+N51</f>
        <v>0</v>
      </c>
      <c r="O49" s="34">
        <f>O50+O51</f>
        <v>0</v>
      </c>
      <c r="P49" s="34">
        <f>P50+P51</f>
        <v>419741.02</v>
      </c>
      <c r="Q49" s="34">
        <f t="shared" si="78"/>
        <v>250819.14</v>
      </c>
      <c r="R49" s="34">
        <f t="shared" si="79"/>
        <v>168921.88</v>
      </c>
      <c r="S49" s="34">
        <f t="shared" si="80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76"/>
        <v>518921.88</v>
      </c>
      <c r="D50" s="19">
        <v>350000</v>
      </c>
      <c r="E50" s="19">
        <v>168921.88</v>
      </c>
      <c r="F50" s="19">
        <v>0</v>
      </c>
      <c r="G50" s="19">
        <v>350000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78"/>
        <v>243710.57</v>
      </c>
      <c r="R50" s="19">
        <f t="shared" si="79"/>
        <v>168921.88</v>
      </c>
      <c r="S50" s="19">
        <f t="shared" si="80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76"/>
        <v>20000</v>
      </c>
      <c r="D51" s="19">
        <v>20000</v>
      </c>
      <c r="E51" s="19">
        <v>0</v>
      </c>
      <c r="F51" s="19">
        <v>0</v>
      </c>
      <c r="G51" s="19">
        <v>16000</v>
      </c>
      <c r="H51" s="19">
        <f>I51+J51</f>
        <v>7108.57</v>
      </c>
      <c r="I51" s="19">
        <v>7108.57</v>
      </c>
      <c r="J51" s="19">
        <v>0</v>
      </c>
      <c r="K51" s="19">
        <v>0</v>
      </c>
      <c r="L51" s="19">
        <f>M51+N51</f>
        <v>0</v>
      </c>
      <c r="M51" s="19">
        <v>0</v>
      </c>
      <c r="N51" s="19">
        <v>0</v>
      </c>
      <c r="O51" s="19">
        <v>0</v>
      </c>
      <c r="P51" s="19">
        <f>Q51+R51</f>
        <v>7108.57</v>
      </c>
      <c r="Q51" s="19">
        <f t="shared" si="78"/>
        <v>7108.57</v>
      </c>
      <c r="R51" s="19">
        <f t="shared" si="79"/>
        <v>0</v>
      </c>
      <c r="S51" s="19">
        <f t="shared" si="80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76"/>
        <v>2122335.1800000002</v>
      </c>
      <c r="D52" s="34">
        <f>D53</f>
        <v>0</v>
      </c>
      <c r="E52" s="34">
        <f>E53</f>
        <v>2122335.1800000002</v>
      </c>
      <c r="F52" s="34">
        <f t="shared" ref="F52:G52" si="84">F53</f>
        <v>2122335.1800000002</v>
      </c>
      <c r="G52" s="34">
        <f t="shared" si="84"/>
        <v>0</v>
      </c>
      <c r="H52" s="34">
        <f>H53</f>
        <v>2122335.1800000002</v>
      </c>
      <c r="I52" s="34">
        <f t="shared" ref="I52:O52" si="85">I53</f>
        <v>0</v>
      </c>
      <c r="J52" s="34">
        <f t="shared" si="85"/>
        <v>2122335.1800000002</v>
      </c>
      <c r="K52" s="34">
        <f t="shared" si="85"/>
        <v>2122335.1800000002</v>
      </c>
      <c r="L52" s="34">
        <f t="shared" si="85"/>
        <v>1897825.86</v>
      </c>
      <c r="M52" s="34">
        <f t="shared" si="85"/>
        <v>0</v>
      </c>
      <c r="N52" s="34">
        <f t="shared" si="85"/>
        <v>1897825.86</v>
      </c>
      <c r="O52" s="34">
        <f t="shared" si="85"/>
        <v>1897825.86</v>
      </c>
      <c r="P52" s="34">
        <f>P53</f>
        <v>224509.32000000007</v>
      </c>
      <c r="Q52" s="34">
        <f t="shared" si="78"/>
        <v>0</v>
      </c>
      <c r="R52" s="34">
        <f t="shared" si="79"/>
        <v>224509.32000000007</v>
      </c>
      <c r="S52" s="34">
        <f t="shared" si="80"/>
        <v>224509.32000000007</v>
      </c>
    </row>
    <row r="53" spans="1:19" ht="337.2" customHeight="1" x14ac:dyDescent="0.3">
      <c r="A53" s="32" t="s">
        <v>106</v>
      </c>
      <c r="B53" s="35" t="s">
        <v>79</v>
      </c>
      <c r="C53" s="19">
        <f t="shared" si="76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1897825.86</v>
      </c>
      <c r="M53" s="19">
        <v>0</v>
      </c>
      <c r="N53" s="19">
        <v>1897825.86</v>
      </c>
      <c r="O53" s="19">
        <v>1897825.86</v>
      </c>
      <c r="P53" s="19">
        <f>Q53+R53</f>
        <v>224509.32000000007</v>
      </c>
      <c r="Q53" s="19">
        <f t="shared" si="78"/>
        <v>0</v>
      </c>
      <c r="R53" s="19">
        <f t="shared" si="79"/>
        <v>224509.32000000007</v>
      </c>
      <c r="S53" s="19">
        <f t="shared" si="80"/>
        <v>224509.32000000007</v>
      </c>
    </row>
    <row r="54" spans="1:19" ht="23.4" customHeight="1" x14ac:dyDescent="0.3">
      <c r="A54" s="18">
        <v>3240</v>
      </c>
      <c r="B54" s="16" t="s">
        <v>80</v>
      </c>
      <c r="C54" s="34">
        <f t="shared" si="76"/>
        <v>1170428</v>
      </c>
      <c r="D54" s="34">
        <f>D55+D56</f>
        <v>1170428</v>
      </c>
      <c r="E54" s="34">
        <f>E55+E56</f>
        <v>0</v>
      </c>
      <c r="F54" s="34">
        <f t="shared" ref="F54:S54" si="86">F55+F56</f>
        <v>0</v>
      </c>
      <c r="G54" s="34">
        <f t="shared" si="86"/>
        <v>621842</v>
      </c>
      <c r="H54" s="34">
        <f t="shared" si="86"/>
        <v>504180</v>
      </c>
      <c r="I54" s="34">
        <f t="shared" si="86"/>
        <v>504180</v>
      </c>
      <c r="J54" s="34">
        <f t="shared" si="86"/>
        <v>0</v>
      </c>
      <c r="K54" s="34">
        <f t="shared" si="86"/>
        <v>0</v>
      </c>
      <c r="L54" s="34">
        <f t="shared" si="86"/>
        <v>496896.68</v>
      </c>
      <c r="M54" s="34">
        <f t="shared" si="86"/>
        <v>496896.68</v>
      </c>
      <c r="N54" s="34">
        <f t="shared" si="86"/>
        <v>0</v>
      </c>
      <c r="O54" s="34">
        <f t="shared" si="86"/>
        <v>0</v>
      </c>
      <c r="P54" s="34">
        <f t="shared" si="86"/>
        <v>7283.320000000007</v>
      </c>
      <c r="Q54" s="34">
        <f t="shared" si="86"/>
        <v>7283.320000000007</v>
      </c>
      <c r="R54" s="34">
        <f t="shared" si="86"/>
        <v>0</v>
      </c>
      <c r="S54" s="34">
        <f t="shared" si="86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76"/>
        <v>254120</v>
      </c>
      <c r="D55" s="19">
        <v>254120</v>
      </c>
      <c r="E55" s="19">
        <v>0</v>
      </c>
      <c r="F55" s="19">
        <v>0</v>
      </c>
      <c r="G55" s="19">
        <v>124520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78"/>
        <v>13120</v>
      </c>
      <c r="R55" s="19">
        <f t="shared" si="79"/>
        <v>0</v>
      </c>
      <c r="S55" s="19">
        <f t="shared" si="80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76"/>
        <v>916308</v>
      </c>
      <c r="D56" s="19">
        <v>916308</v>
      </c>
      <c r="E56" s="19">
        <v>0</v>
      </c>
      <c r="F56" s="19">
        <v>0</v>
      </c>
      <c r="G56" s="19">
        <v>497322</v>
      </c>
      <c r="H56" s="19">
        <f>I56+J56</f>
        <v>442060</v>
      </c>
      <c r="I56" s="19">
        <v>442060</v>
      </c>
      <c r="J56" s="19">
        <v>0</v>
      </c>
      <c r="K56" s="19">
        <v>0</v>
      </c>
      <c r="L56" s="19">
        <f>M56+N56</f>
        <v>447896.68</v>
      </c>
      <c r="M56" s="19">
        <v>447896.68</v>
      </c>
      <c r="N56" s="19">
        <v>0</v>
      </c>
      <c r="O56" s="19">
        <v>0</v>
      </c>
      <c r="P56" s="19">
        <f>Q56+R56</f>
        <v>-5836.679999999993</v>
      </c>
      <c r="Q56" s="19">
        <f t="shared" si="78"/>
        <v>-5836.679999999993</v>
      </c>
      <c r="R56" s="19">
        <f t="shared" si="79"/>
        <v>0</v>
      </c>
      <c r="S56" s="19">
        <f t="shared" si="80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76"/>
        <v>86000</v>
      </c>
      <c r="D57" s="19">
        <f>D58</f>
        <v>86000</v>
      </c>
      <c r="E57" s="19">
        <f>E58</f>
        <v>0</v>
      </c>
      <c r="F57" s="19">
        <f t="shared" ref="F57:O58" si="87">F58</f>
        <v>0</v>
      </c>
      <c r="G57" s="19">
        <f t="shared" si="87"/>
        <v>61204</v>
      </c>
      <c r="H57" s="19">
        <f t="shared" si="87"/>
        <v>45000</v>
      </c>
      <c r="I57" s="19">
        <f t="shared" si="87"/>
        <v>45000</v>
      </c>
      <c r="J57" s="19">
        <f t="shared" si="87"/>
        <v>0</v>
      </c>
      <c r="K57" s="19">
        <f t="shared" si="87"/>
        <v>0</v>
      </c>
      <c r="L57" s="19">
        <f t="shared" si="87"/>
        <v>25000</v>
      </c>
      <c r="M57" s="19">
        <f t="shared" si="87"/>
        <v>25000</v>
      </c>
      <c r="N57" s="19">
        <f t="shared" si="87"/>
        <v>0</v>
      </c>
      <c r="O57" s="19">
        <f t="shared" si="87"/>
        <v>0</v>
      </c>
      <c r="P57" s="19">
        <f>P58</f>
        <v>20000</v>
      </c>
      <c r="Q57" s="19">
        <f t="shared" si="78"/>
        <v>20000</v>
      </c>
      <c r="R57" s="19">
        <f t="shared" si="79"/>
        <v>0</v>
      </c>
      <c r="S57" s="19">
        <f t="shared" si="80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76"/>
        <v>86000</v>
      </c>
      <c r="D58" s="34">
        <f>D59</f>
        <v>86000</v>
      </c>
      <c r="E58" s="34">
        <f>E59</f>
        <v>0</v>
      </c>
      <c r="F58" s="34">
        <f t="shared" si="87"/>
        <v>0</v>
      </c>
      <c r="G58" s="34">
        <f t="shared" si="87"/>
        <v>61204</v>
      </c>
      <c r="H58" s="34">
        <f t="shared" si="87"/>
        <v>45000</v>
      </c>
      <c r="I58" s="34">
        <f t="shared" si="87"/>
        <v>45000</v>
      </c>
      <c r="J58" s="34">
        <f t="shared" si="87"/>
        <v>0</v>
      </c>
      <c r="K58" s="34">
        <f t="shared" si="87"/>
        <v>0</v>
      </c>
      <c r="L58" s="34">
        <f t="shared" si="87"/>
        <v>25000</v>
      </c>
      <c r="M58" s="34">
        <f t="shared" si="87"/>
        <v>25000</v>
      </c>
      <c r="N58" s="34">
        <f t="shared" si="87"/>
        <v>0</v>
      </c>
      <c r="O58" s="34">
        <f t="shared" si="87"/>
        <v>0</v>
      </c>
      <c r="P58" s="34">
        <f>P59</f>
        <v>20000</v>
      </c>
      <c r="Q58" s="34">
        <f t="shared" si="78"/>
        <v>20000</v>
      </c>
      <c r="R58" s="34">
        <f t="shared" si="79"/>
        <v>0</v>
      </c>
      <c r="S58" s="34">
        <f t="shared" si="80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76"/>
        <v>86000</v>
      </c>
      <c r="D59" s="19">
        <v>86000</v>
      </c>
      <c r="E59" s="19">
        <v>0</v>
      </c>
      <c r="F59" s="19">
        <v>0</v>
      </c>
      <c r="G59" s="19">
        <v>61204</v>
      </c>
      <c r="H59" s="19">
        <f>I59+J59</f>
        <v>45000</v>
      </c>
      <c r="I59" s="19">
        <v>45000</v>
      </c>
      <c r="J59" s="19">
        <v>0</v>
      </c>
      <c r="K59" s="19">
        <v>0</v>
      </c>
      <c r="L59" s="19">
        <f>M59+N59</f>
        <v>25000</v>
      </c>
      <c r="M59" s="19">
        <v>25000</v>
      </c>
      <c r="N59" s="19">
        <v>0</v>
      </c>
      <c r="O59" s="19">
        <v>0</v>
      </c>
      <c r="P59" s="19">
        <f>Q59+R59</f>
        <v>20000</v>
      </c>
      <c r="Q59" s="19">
        <f t="shared" si="78"/>
        <v>20000</v>
      </c>
      <c r="R59" s="19">
        <f t="shared" si="79"/>
        <v>0</v>
      </c>
      <c r="S59" s="19">
        <f t="shared" si="80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76"/>
        <v>109900</v>
      </c>
      <c r="D60" s="34">
        <f>D61</f>
        <v>109900</v>
      </c>
      <c r="E60" s="34">
        <f>E61</f>
        <v>0</v>
      </c>
      <c r="F60" s="34">
        <f t="shared" ref="F60:O61" si="88">F61</f>
        <v>0</v>
      </c>
      <c r="G60" s="34">
        <f t="shared" si="88"/>
        <v>55029</v>
      </c>
      <c r="H60" s="34">
        <f t="shared" si="88"/>
        <v>36216</v>
      </c>
      <c r="I60" s="34">
        <f t="shared" si="88"/>
        <v>36216</v>
      </c>
      <c r="J60" s="34">
        <f t="shared" si="88"/>
        <v>0</v>
      </c>
      <c r="K60" s="34">
        <f t="shared" si="88"/>
        <v>0</v>
      </c>
      <c r="L60" s="34">
        <f t="shared" si="88"/>
        <v>14235</v>
      </c>
      <c r="M60" s="34">
        <f t="shared" si="88"/>
        <v>14235</v>
      </c>
      <c r="N60" s="34">
        <f t="shared" si="88"/>
        <v>0</v>
      </c>
      <c r="O60" s="34">
        <f t="shared" si="88"/>
        <v>0</v>
      </c>
      <c r="P60" s="34">
        <f>P61</f>
        <v>21981</v>
      </c>
      <c r="Q60" s="34">
        <f t="shared" si="78"/>
        <v>21981</v>
      </c>
      <c r="R60" s="34">
        <f t="shared" si="79"/>
        <v>0</v>
      </c>
      <c r="S60" s="34">
        <f t="shared" si="80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76"/>
        <v>109900</v>
      </c>
      <c r="D61" s="19">
        <f>D62</f>
        <v>109900</v>
      </c>
      <c r="E61" s="19">
        <f>E62</f>
        <v>0</v>
      </c>
      <c r="F61" s="19">
        <f t="shared" si="88"/>
        <v>0</v>
      </c>
      <c r="G61" s="19">
        <f>G62</f>
        <v>55029</v>
      </c>
      <c r="H61" s="19">
        <f t="shared" si="88"/>
        <v>36216</v>
      </c>
      <c r="I61" s="19">
        <f t="shared" si="88"/>
        <v>36216</v>
      </c>
      <c r="J61" s="19">
        <f t="shared" si="88"/>
        <v>0</v>
      </c>
      <c r="K61" s="19">
        <f t="shared" si="88"/>
        <v>0</v>
      </c>
      <c r="L61" s="19">
        <f t="shared" si="88"/>
        <v>14235</v>
      </c>
      <c r="M61" s="19">
        <f t="shared" si="88"/>
        <v>14235</v>
      </c>
      <c r="N61" s="19">
        <f t="shared" si="88"/>
        <v>0</v>
      </c>
      <c r="O61" s="19">
        <f t="shared" si="88"/>
        <v>0</v>
      </c>
      <c r="P61" s="19">
        <f>P62</f>
        <v>21981</v>
      </c>
      <c r="Q61" s="19">
        <f t="shared" si="78"/>
        <v>21981</v>
      </c>
      <c r="R61" s="19">
        <f t="shared" si="79"/>
        <v>0</v>
      </c>
      <c r="S61" s="19">
        <f t="shared" si="80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76"/>
        <v>109900</v>
      </c>
      <c r="D62" s="19">
        <v>109900</v>
      </c>
      <c r="E62" s="19">
        <v>0</v>
      </c>
      <c r="F62" s="19">
        <v>0</v>
      </c>
      <c r="G62" s="19">
        <v>55029</v>
      </c>
      <c r="H62" s="19">
        <f>I62+J62</f>
        <v>36216</v>
      </c>
      <c r="I62" s="19">
        <v>36216</v>
      </c>
      <c r="J62" s="19">
        <v>0</v>
      </c>
      <c r="K62" s="19">
        <v>0</v>
      </c>
      <c r="L62" s="19">
        <f>M62+N62</f>
        <v>14235</v>
      </c>
      <c r="M62" s="19">
        <v>14235</v>
      </c>
      <c r="N62" s="19">
        <v>0</v>
      </c>
      <c r="O62" s="19">
        <v>0</v>
      </c>
      <c r="P62" s="19">
        <f>Q62+R62</f>
        <v>21981</v>
      </c>
      <c r="Q62" s="19">
        <f t="shared" si="78"/>
        <v>21981</v>
      </c>
      <c r="R62" s="19">
        <f t="shared" si="79"/>
        <v>0</v>
      </c>
      <c r="S62" s="19">
        <f t="shared" si="80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76"/>
        <v>17063719</v>
      </c>
      <c r="D63" s="34">
        <f>D64+D66+D67</f>
        <v>16159393</v>
      </c>
      <c r="E63" s="34">
        <f>E64+E66+E67</f>
        <v>904326</v>
      </c>
      <c r="F63" s="34">
        <f t="shared" ref="F63:O63" si="89">F64+F66+F67</f>
        <v>0</v>
      </c>
      <c r="G63" s="34">
        <f t="shared" si="89"/>
        <v>12401493</v>
      </c>
      <c r="H63" s="34">
        <f t="shared" si="89"/>
        <v>13101221.129999999</v>
      </c>
      <c r="I63" s="34">
        <f t="shared" si="89"/>
        <v>12203197.77</v>
      </c>
      <c r="J63" s="34">
        <f t="shared" si="89"/>
        <v>898023.36</v>
      </c>
      <c r="K63" s="34">
        <f t="shared" si="89"/>
        <v>0</v>
      </c>
      <c r="L63" s="34">
        <f t="shared" si="89"/>
        <v>8912887.5800000001</v>
      </c>
      <c r="M63" s="34">
        <f t="shared" si="89"/>
        <v>8415973.7100000009</v>
      </c>
      <c r="N63" s="34">
        <f t="shared" si="89"/>
        <v>496913.87</v>
      </c>
      <c r="O63" s="34">
        <f t="shared" si="89"/>
        <v>495000</v>
      </c>
      <c r="P63" s="34">
        <f>P64+P65+P67</f>
        <v>4188333.5499999984</v>
      </c>
      <c r="Q63" s="34">
        <f t="shared" si="78"/>
        <v>3787224.0599999987</v>
      </c>
      <c r="R63" s="34">
        <f t="shared" si="79"/>
        <v>401109.49</v>
      </c>
      <c r="S63" s="34">
        <f t="shared" si="80"/>
        <v>-495000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76"/>
        <v>17048511</v>
      </c>
      <c r="D64" s="34">
        <v>16144185</v>
      </c>
      <c r="E64" s="34">
        <v>904326</v>
      </c>
      <c r="F64" s="34">
        <v>0</v>
      </c>
      <c r="G64" s="34">
        <v>12390979</v>
      </c>
      <c r="H64" s="34">
        <f>I64+J64</f>
        <v>13095670.719999999</v>
      </c>
      <c r="I64" s="34">
        <v>12197647.359999999</v>
      </c>
      <c r="J64" s="34">
        <v>898023.36</v>
      </c>
      <c r="K64" s="34">
        <v>0</v>
      </c>
      <c r="L64" s="34">
        <f>M64+N64</f>
        <v>8912887.5800000001</v>
      </c>
      <c r="M64" s="34">
        <v>8415973.7100000009</v>
      </c>
      <c r="N64" s="34">
        <v>496913.87</v>
      </c>
      <c r="O64" s="34">
        <v>495000</v>
      </c>
      <c r="P64" s="34">
        <f>Q64+R64</f>
        <v>4182783.1399999987</v>
      </c>
      <c r="Q64" s="34">
        <f t="shared" si="78"/>
        <v>3781673.6499999985</v>
      </c>
      <c r="R64" s="34">
        <f t="shared" si="79"/>
        <v>401109.49</v>
      </c>
      <c r="S64" s="34">
        <f t="shared" si="80"/>
        <v>-495000</v>
      </c>
    </row>
    <row r="65" spans="1:19" ht="43.8" customHeight="1" x14ac:dyDescent="0.3">
      <c r="A65" s="18">
        <v>6080</v>
      </c>
      <c r="B65" s="16" t="s">
        <v>90</v>
      </c>
      <c r="C65" s="34">
        <f t="shared" si="76"/>
        <v>7208</v>
      </c>
      <c r="D65" s="34">
        <v>7208</v>
      </c>
      <c r="E65" s="34">
        <f>E66</f>
        <v>0</v>
      </c>
      <c r="F65" s="34">
        <f t="shared" ref="F65:O65" si="90">F66</f>
        <v>0</v>
      </c>
      <c r="G65" s="34">
        <f t="shared" si="90"/>
        <v>5514</v>
      </c>
      <c r="H65" s="34">
        <f t="shared" si="90"/>
        <v>3980.26</v>
      </c>
      <c r="I65" s="34">
        <f t="shared" si="90"/>
        <v>3980.26</v>
      </c>
      <c r="J65" s="34">
        <f t="shared" si="90"/>
        <v>0</v>
      </c>
      <c r="K65" s="34">
        <f t="shared" si="90"/>
        <v>0</v>
      </c>
      <c r="L65" s="34">
        <f t="shared" si="90"/>
        <v>0</v>
      </c>
      <c r="M65" s="34">
        <f t="shared" si="90"/>
        <v>0</v>
      </c>
      <c r="N65" s="34">
        <f t="shared" si="90"/>
        <v>0</v>
      </c>
      <c r="O65" s="34">
        <f t="shared" si="90"/>
        <v>0</v>
      </c>
      <c r="P65" s="34">
        <f>P66</f>
        <v>3980.26</v>
      </c>
      <c r="Q65" s="34">
        <f t="shared" si="78"/>
        <v>3980.26</v>
      </c>
      <c r="R65" s="34">
        <f t="shared" si="79"/>
        <v>0</v>
      </c>
      <c r="S65" s="34">
        <f t="shared" si="80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76"/>
        <v>7208</v>
      </c>
      <c r="D66" s="19">
        <v>7208</v>
      </c>
      <c r="E66" s="19">
        <v>0</v>
      </c>
      <c r="F66" s="19">
        <v>0</v>
      </c>
      <c r="G66" s="19">
        <v>5514</v>
      </c>
      <c r="H66" s="19">
        <f>I66+J66</f>
        <v>3980.26</v>
      </c>
      <c r="I66" s="19">
        <v>3980.26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3980.26</v>
      </c>
      <c r="Q66" s="19">
        <f t="shared" si="78"/>
        <v>3980.26</v>
      </c>
      <c r="R66" s="19">
        <f t="shared" si="79"/>
        <v>0</v>
      </c>
      <c r="S66" s="19">
        <f t="shared" si="80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76"/>
        <v>8000</v>
      </c>
      <c r="D67" s="34">
        <v>8000</v>
      </c>
      <c r="E67" s="34">
        <v>0</v>
      </c>
      <c r="F67" s="34">
        <v>0</v>
      </c>
      <c r="G67" s="34">
        <v>5000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78"/>
        <v>1570.15</v>
      </c>
      <c r="R67" s="34">
        <f t="shared" si="79"/>
        <v>0</v>
      </c>
      <c r="S67" s="34">
        <f t="shared" si="80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76"/>
        <v>1804565</v>
      </c>
      <c r="D68" s="34">
        <f>D69</f>
        <v>1655565</v>
      </c>
      <c r="E68" s="34">
        <f>E69</f>
        <v>149000</v>
      </c>
      <c r="F68" s="34">
        <f t="shared" ref="F68:O68" si="91">F69</f>
        <v>149000</v>
      </c>
      <c r="G68" s="34">
        <f t="shared" si="91"/>
        <v>1415635</v>
      </c>
      <c r="H68" s="34">
        <f t="shared" si="91"/>
        <v>1508128.6</v>
      </c>
      <c r="I68" s="34">
        <f t="shared" si="91"/>
        <v>1359128.6</v>
      </c>
      <c r="J68" s="34">
        <f t="shared" si="91"/>
        <v>149000</v>
      </c>
      <c r="K68" s="34">
        <f t="shared" si="91"/>
        <v>149000</v>
      </c>
      <c r="L68" s="34">
        <f t="shared" si="91"/>
        <v>466108.36</v>
      </c>
      <c r="M68" s="34">
        <f t="shared" si="91"/>
        <v>287240.36</v>
      </c>
      <c r="N68" s="34">
        <f t="shared" si="91"/>
        <v>178868</v>
      </c>
      <c r="O68" s="34">
        <f t="shared" si="91"/>
        <v>74500</v>
      </c>
      <c r="P68" s="34">
        <f>P69</f>
        <v>1042020.2400000002</v>
      </c>
      <c r="Q68" s="34">
        <f t="shared" si="78"/>
        <v>1071888.2400000002</v>
      </c>
      <c r="R68" s="34">
        <f t="shared" si="79"/>
        <v>-29868</v>
      </c>
      <c r="S68" s="34">
        <f t="shared" si="80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76"/>
        <v>1804565</v>
      </c>
      <c r="D69" s="19">
        <f>D70+D71</f>
        <v>1655565</v>
      </c>
      <c r="E69" s="19">
        <f>E70+E71</f>
        <v>149000</v>
      </c>
      <c r="F69" s="19">
        <f t="shared" ref="F69:O69" si="92">F70+F71</f>
        <v>149000</v>
      </c>
      <c r="G69" s="19">
        <f t="shared" si="92"/>
        <v>1415635</v>
      </c>
      <c r="H69" s="19">
        <f t="shared" si="92"/>
        <v>1508128.6</v>
      </c>
      <c r="I69" s="19">
        <f t="shared" si="92"/>
        <v>1359128.6</v>
      </c>
      <c r="J69" s="19">
        <f t="shared" si="92"/>
        <v>149000</v>
      </c>
      <c r="K69" s="19">
        <f t="shared" si="92"/>
        <v>149000</v>
      </c>
      <c r="L69" s="19">
        <f t="shared" si="92"/>
        <v>466108.36</v>
      </c>
      <c r="M69" s="19">
        <f t="shared" si="92"/>
        <v>287240.36</v>
      </c>
      <c r="N69" s="19">
        <f t="shared" si="92"/>
        <v>178868</v>
      </c>
      <c r="O69" s="19">
        <f t="shared" si="92"/>
        <v>74500</v>
      </c>
      <c r="P69" s="19">
        <f>P70+P71</f>
        <v>1042020.2400000002</v>
      </c>
      <c r="Q69" s="19">
        <f t="shared" si="78"/>
        <v>1071888.2400000002</v>
      </c>
      <c r="R69" s="19">
        <f t="shared" si="79"/>
        <v>-29868</v>
      </c>
      <c r="S69" s="19">
        <f t="shared" si="80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76"/>
        <v>1735295</v>
      </c>
      <c r="D70" s="19">
        <v>1586295</v>
      </c>
      <c r="E70" s="19">
        <v>149000</v>
      </c>
      <c r="F70" s="19">
        <v>149000</v>
      </c>
      <c r="G70" s="19">
        <v>1359845</v>
      </c>
      <c r="H70" s="19">
        <f>I70+J70</f>
        <v>1468728.6</v>
      </c>
      <c r="I70" s="19">
        <v>1319728.6000000001</v>
      </c>
      <c r="J70" s="19">
        <v>149000</v>
      </c>
      <c r="K70" s="19">
        <v>149000</v>
      </c>
      <c r="L70" s="19">
        <f>M70+N70</f>
        <v>402930.36</v>
      </c>
      <c r="M70" s="19">
        <v>224062.36</v>
      </c>
      <c r="N70" s="19">
        <v>178868</v>
      </c>
      <c r="O70" s="19">
        <v>74500</v>
      </c>
      <c r="P70" s="19">
        <f>Q70+R70</f>
        <v>1065798.2400000002</v>
      </c>
      <c r="Q70" s="19">
        <f t="shared" si="78"/>
        <v>1095666.2400000002</v>
      </c>
      <c r="R70" s="19">
        <f t="shared" si="79"/>
        <v>-29868</v>
      </c>
      <c r="S70" s="19">
        <f t="shared" si="80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76"/>
        <v>69270</v>
      </c>
      <c r="D71" s="19">
        <v>69270</v>
      </c>
      <c r="E71" s="19">
        <v>0</v>
      </c>
      <c r="F71" s="19">
        <v>0</v>
      </c>
      <c r="G71" s="19">
        <v>55790</v>
      </c>
      <c r="H71" s="19">
        <f>I71+J71</f>
        <v>39400</v>
      </c>
      <c r="I71" s="19">
        <v>39400</v>
      </c>
      <c r="J71" s="19">
        <v>0</v>
      </c>
      <c r="K71" s="19">
        <v>0</v>
      </c>
      <c r="L71" s="19">
        <f>M71+N71</f>
        <v>63178</v>
      </c>
      <c r="M71" s="19">
        <v>63178</v>
      </c>
      <c r="N71" s="19">
        <v>0</v>
      </c>
      <c r="O71" s="19">
        <v>0</v>
      </c>
      <c r="P71" s="19">
        <f>Q71+R71</f>
        <v>-23778</v>
      </c>
      <c r="Q71" s="19">
        <f t="shared" si="78"/>
        <v>-23778</v>
      </c>
      <c r="R71" s="19">
        <f t="shared" si="79"/>
        <v>0</v>
      </c>
      <c r="S71" s="19">
        <f t="shared" si="80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76"/>
        <v>299707</v>
      </c>
      <c r="D72" s="34">
        <f>D73+D75</f>
        <v>299707</v>
      </c>
      <c r="E72" s="34">
        <f>E73+E75</f>
        <v>0</v>
      </c>
      <c r="F72" s="34">
        <f t="shared" ref="F72:O72" si="93">F73+F75</f>
        <v>0</v>
      </c>
      <c r="G72" s="34">
        <f t="shared" si="93"/>
        <v>49617</v>
      </c>
      <c r="H72" s="34">
        <f t="shared" si="93"/>
        <v>12794.4</v>
      </c>
      <c r="I72" s="34">
        <f t="shared" si="93"/>
        <v>12794.4</v>
      </c>
      <c r="J72" s="34">
        <f t="shared" si="93"/>
        <v>0</v>
      </c>
      <c r="K72" s="34">
        <f t="shared" si="93"/>
        <v>0</v>
      </c>
      <c r="L72" s="34">
        <f t="shared" si="93"/>
        <v>0</v>
      </c>
      <c r="M72" s="34">
        <f t="shared" si="93"/>
        <v>0</v>
      </c>
      <c r="N72" s="34">
        <f t="shared" si="93"/>
        <v>0</v>
      </c>
      <c r="O72" s="34">
        <f t="shared" si="93"/>
        <v>0</v>
      </c>
      <c r="P72" s="34">
        <f>P73+P75</f>
        <v>12794.4</v>
      </c>
      <c r="Q72" s="34">
        <f t="shared" si="78"/>
        <v>12794.4</v>
      </c>
      <c r="R72" s="34">
        <f t="shared" si="79"/>
        <v>0</v>
      </c>
      <c r="S72" s="34">
        <f t="shared" si="80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76"/>
        <v>99707</v>
      </c>
      <c r="D73" s="19">
        <f>D74</f>
        <v>99707</v>
      </c>
      <c r="E73" s="19">
        <f>E74</f>
        <v>0</v>
      </c>
      <c r="F73" s="19">
        <f t="shared" ref="F73:O73" si="94">F74</f>
        <v>0</v>
      </c>
      <c r="G73" s="19">
        <f t="shared" si="94"/>
        <v>49617</v>
      </c>
      <c r="H73" s="19">
        <f t="shared" si="94"/>
        <v>12794.4</v>
      </c>
      <c r="I73" s="19">
        <f t="shared" si="94"/>
        <v>12794.4</v>
      </c>
      <c r="J73" s="19">
        <f t="shared" si="94"/>
        <v>0</v>
      </c>
      <c r="K73" s="19">
        <f t="shared" si="94"/>
        <v>0</v>
      </c>
      <c r="L73" s="19">
        <f t="shared" si="94"/>
        <v>0</v>
      </c>
      <c r="M73" s="19">
        <f t="shared" si="94"/>
        <v>0</v>
      </c>
      <c r="N73" s="19">
        <f t="shared" si="94"/>
        <v>0</v>
      </c>
      <c r="O73" s="19">
        <f t="shared" si="94"/>
        <v>0</v>
      </c>
      <c r="P73" s="19">
        <f>P74</f>
        <v>12794.4</v>
      </c>
      <c r="Q73" s="19">
        <f t="shared" si="78"/>
        <v>12794.4</v>
      </c>
      <c r="R73" s="19">
        <f t="shared" si="79"/>
        <v>0</v>
      </c>
      <c r="S73" s="19">
        <f t="shared" si="80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76"/>
        <v>99707</v>
      </c>
      <c r="D74" s="19">
        <v>99707</v>
      </c>
      <c r="E74" s="19">
        <v>0</v>
      </c>
      <c r="F74" s="19">
        <v>0</v>
      </c>
      <c r="G74" s="19">
        <v>49617</v>
      </c>
      <c r="H74" s="19">
        <f>I74+J74</f>
        <v>12794.4</v>
      </c>
      <c r="I74" s="19">
        <v>12794.4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12794.4</v>
      </c>
      <c r="Q74" s="19">
        <f t="shared" si="78"/>
        <v>12794.4</v>
      </c>
      <c r="R74" s="19">
        <f t="shared" si="79"/>
        <v>0</v>
      </c>
      <c r="S74" s="19">
        <f t="shared" si="80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76"/>
        <v>200000</v>
      </c>
      <c r="D75" s="34">
        <f>D76</f>
        <v>200000</v>
      </c>
      <c r="E75" s="34">
        <f>E76</f>
        <v>0</v>
      </c>
      <c r="F75" s="34">
        <f t="shared" ref="F75:O75" si="95">F76</f>
        <v>0</v>
      </c>
      <c r="G75" s="34">
        <f t="shared" si="95"/>
        <v>0</v>
      </c>
      <c r="H75" s="34">
        <f t="shared" si="95"/>
        <v>0</v>
      </c>
      <c r="I75" s="34">
        <f t="shared" si="95"/>
        <v>0</v>
      </c>
      <c r="J75" s="34">
        <f t="shared" si="95"/>
        <v>0</v>
      </c>
      <c r="K75" s="34">
        <f t="shared" si="95"/>
        <v>0</v>
      </c>
      <c r="L75" s="34">
        <f t="shared" si="95"/>
        <v>0</v>
      </c>
      <c r="M75" s="34">
        <f t="shared" si="95"/>
        <v>0</v>
      </c>
      <c r="N75" s="34">
        <f t="shared" si="95"/>
        <v>0</v>
      </c>
      <c r="O75" s="34">
        <f t="shared" si="95"/>
        <v>0</v>
      </c>
      <c r="P75" s="34">
        <f>P76</f>
        <v>0</v>
      </c>
      <c r="Q75" s="34">
        <f t="shared" si="78"/>
        <v>0</v>
      </c>
      <c r="R75" s="34">
        <f t="shared" si="79"/>
        <v>0</v>
      </c>
      <c r="S75" s="34">
        <f t="shared" si="80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76"/>
        <v>200000</v>
      </c>
      <c r="D76" s="19">
        <v>200000</v>
      </c>
      <c r="E76" s="19">
        <v>0</v>
      </c>
      <c r="F76" s="19">
        <v>0</v>
      </c>
      <c r="G76" s="19">
        <v>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78"/>
        <v>0</v>
      </c>
      <c r="R76" s="19">
        <f t="shared" si="79"/>
        <v>0</v>
      </c>
      <c r="S76" s="19">
        <f t="shared" si="80"/>
        <v>0</v>
      </c>
    </row>
    <row r="77" spans="1:19" ht="31.2" customHeight="1" x14ac:dyDescent="0.3">
      <c r="A77" s="98" t="s">
        <v>125</v>
      </c>
      <c r="B77" s="99"/>
      <c r="C77" s="30">
        <f t="shared" si="76"/>
        <v>135563770.97</v>
      </c>
      <c r="D77" s="30">
        <f>D43+D45+D57+D60+D63+D68+D72</f>
        <v>125064013</v>
      </c>
      <c r="E77" s="31">
        <f>E43+E45+E57+E60+E63+E68+E72</f>
        <v>10499757.970000001</v>
      </c>
      <c r="F77" s="31">
        <f t="shared" ref="F77:G77" si="96">F43+F45+F57+F60+F63+F68+F72</f>
        <v>8008742.1799999997</v>
      </c>
      <c r="G77" s="31">
        <f t="shared" si="96"/>
        <v>96108045</v>
      </c>
      <c r="H77" s="31">
        <f>H43+H45+H57+H60+H63+H68+H72</f>
        <v>96801643.5</v>
      </c>
      <c r="I77" s="31">
        <f t="shared" ref="I77:O77" si="97">I43+I45+I57+I60+I63+I68+I72</f>
        <v>92201301.600000009</v>
      </c>
      <c r="J77" s="31">
        <f t="shared" si="97"/>
        <v>4600341.9000000004</v>
      </c>
      <c r="K77" s="31">
        <f t="shared" si="97"/>
        <v>2271335.1800000002</v>
      </c>
      <c r="L77" s="31">
        <f t="shared" si="97"/>
        <v>79487730.650000006</v>
      </c>
      <c r="M77" s="31">
        <f t="shared" si="97"/>
        <v>75395913.489999995</v>
      </c>
      <c r="N77" s="31">
        <f t="shared" si="97"/>
        <v>4091817.16</v>
      </c>
      <c r="O77" s="31">
        <f t="shared" si="97"/>
        <v>2675753.8600000003</v>
      </c>
      <c r="P77" s="31">
        <f>P43+P45+P57+P60+P63+P68+P72</f>
        <v>17313912.850000001</v>
      </c>
      <c r="Q77" s="31">
        <f t="shared" si="78"/>
        <v>16805388.110000014</v>
      </c>
      <c r="R77" s="31">
        <f t="shared" si="79"/>
        <v>508524.74000000022</v>
      </c>
      <c r="S77" s="31">
        <f t="shared" si="80"/>
        <v>-404418.68000000017</v>
      </c>
    </row>
    <row r="78" spans="1:19" s="49" customFormat="1" ht="19.8" customHeight="1" x14ac:dyDescent="0.3"/>
    <row r="79" spans="1:19" s="49" customFormat="1" ht="21" customHeight="1" x14ac:dyDescent="0.3"/>
    <row r="80" spans="1:19" s="38" customFormat="1" ht="94.8" customHeight="1" x14ac:dyDescent="0.65">
      <c r="B80" s="48" t="s">
        <v>138</v>
      </c>
    </row>
  </sheetData>
  <mergeCells count="31">
    <mergeCell ref="A77:B77"/>
    <mergeCell ref="B42:C42"/>
    <mergeCell ref="A41:B41"/>
    <mergeCell ref="N5:N8"/>
    <mergeCell ref="D5:D8"/>
    <mergeCell ref="E5:E8"/>
    <mergeCell ref="F5:F8"/>
    <mergeCell ref="I5:I8"/>
    <mergeCell ref="J5:J8"/>
    <mergeCell ref="K5:K8"/>
    <mergeCell ref="Q4:S4"/>
    <mergeCell ref="M5:M8"/>
    <mergeCell ref="A4:A8"/>
    <mergeCell ref="A10:C10"/>
    <mergeCell ref="A37:B37"/>
    <mergeCell ref="B3:R3"/>
    <mergeCell ref="B1:S1"/>
    <mergeCell ref="B2:S2"/>
    <mergeCell ref="B4:B8"/>
    <mergeCell ref="C4:C8"/>
    <mergeCell ref="D4:F4"/>
    <mergeCell ref="G4:G8"/>
    <mergeCell ref="H4:H8"/>
    <mergeCell ref="I4:K4"/>
    <mergeCell ref="L4:L8"/>
    <mergeCell ref="O5:O8"/>
    <mergeCell ref="Q5:Q8"/>
    <mergeCell ref="R5:R8"/>
    <mergeCell ref="S5:S8"/>
    <mergeCell ref="M4:O4"/>
    <mergeCell ref="P4:P8"/>
  </mergeCells>
  <pageMargins left="0.39370078740157483" right="0.39370078740157483" top="0.59055118110236227" bottom="0.27559055118110237" header="0.47244094488188981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zoomScale="59" zoomScaleNormal="59" workbookViewId="0">
      <pane ySplit="9" topLeftCell="A45" activePane="bottomLeft" state="frozen"/>
      <selection activeCell="A6" sqref="A6"/>
      <selection pane="bottomLeft" activeCell="K48" sqref="K4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4.554687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20"/>
      <c r="B2" s="87" t="s">
        <v>139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20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7" t="s">
        <v>62</v>
      </c>
    </row>
    <row r="4" spans="1:19" ht="32.4" customHeight="1" x14ac:dyDescent="0.3">
      <c r="A4" s="88" t="s">
        <v>127</v>
      </c>
      <c r="B4" s="88" t="s">
        <v>128</v>
      </c>
      <c r="C4" s="89" t="s">
        <v>140</v>
      </c>
      <c r="D4" s="90" t="s">
        <v>2</v>
      </c>
      <c r="E4" s="90"/>
      <c r="F4" s="90"/>
      <c r="G4" s="91" t="s">
        <v>141</v>
      </c>
      <c r="H4" s="92" t="s">
        <v>142</v>
      </c>
      <c r="I4" s="88" t="s">
        <v>2</v>
      </c>
      <c r="J4" s="88"/>
      <c r="K4" s="88"/>
      <c r="L4" s="92" t="s">
        <v>143</v>
      </c>
      <c r="M4" s="88" t="s">
        <v>2</v>
      </c>
      <c r="N4" s="88"/>
      <c r="O4" s="88"/>
      <c r="P4" s="92" t="s">
        <v>3</v>
      </c>
      <c r="Q4" s="88" t="s">
        <v>2</v>
      </c>
      <c r="R4" s="88"/>
      <c r="S4" s="88"/>
    </row>
    <row r="5" spans="1:19" ht="12.75" customHeight="1" x14ac:dyDescent="0.3">
      <c r="A5" s="88"/>
      <c r="B5" s="88"/>
      <c r="C5" s="89" t="s">
        <v>4</v>
      </c>
      <c r="D5" s="90" t="s">
        <v>5</v>
      </c>
      <c r="E5" s="90" t="s">
        <v>6</v>
      </c>
      <c r="F5" s="86" t="s">
        <v>7</v>
      </c>
      <c r="G5" s="91"/>
      <c r="H5" s="92" t="s">
        <v>8</v>
      </c>
      <c r="I5" s="88" t="s">
        <v>5</v>
      </c>
      <c r="J5" s="90" t="s">
        <v>6</v>
      </c>
      <c r="K5" s="86" t="s">
        <v>7</v>
      </c>
      <c r="L5" s="92" t="s">
        <v>8</v>
      </c>
      <c r="M5" s="88" t="s">
        <v>5</v>
      </c>
      <c r="N5" s="90" t="s">
        <v>6</v>
      </c>
      <c r="O5" s="86" t="s">
        <v>7</v>
      </c>
      <c r="P5" s="92" t="s">
        <v>8</v>
      </c>
      <c r="Q5" s="88" t="s">
        <v>5</v>
      </c>
      <c r="R5" s="90" t="s">
        <v>6</v>
      </c>
      <c r="S5" s="86" t="s">
        <v>7</v>
      </c>
    </row>
    <row r="6" spans="1:19" ht="12.75" customHeight="1" x14ac:dyDescent="0.3">
      <c r="A6" s="88"/>
      <c r="B6" s="88"/>
      <c r="C6" s="89"/>
      <c r="D6" s="90"/>
      <c r="E6" s="90"/>
      <c r="F6" s="86"/>
      <c r="G6" s="91"/>
      <c r="H6" s="92" t="s">
        <v>9</v>
      </c>
      <c r="I6" s="88"/>
      <c r="J6" s="90"/>
      <c r="K6" s="86"/>
      <c r="L6" s="92" t="s">
        <v>9</v>
      </c>
      <c r="M6" s="88"/>
      <c r="N6" s="90"/>
      <c r="O6" s="86"/>
      <c r="P6" s="92" t="s">
        <v>9</v>
      </c>
      <c r="Q6" s="88"/>
      <c r="R6" s="90"/>
      <c r="S6" s="86"/>
    </row>
    <row r="7" spans="1:19" ht="72.599999999999994" customHeight="1" x14ac:dyDescent="0.3">
      <c r="A7" s="88"/>
      <c r="B7" s="88"/>
      <c r="C7" s="89"/>
      <c r="D7" s="90"/>
      <c r="E7" s="90"/>
      <c r="F7" s="86"/>
      <c r="G7" s="91"/>
      <c r="H7" s="92"/>
      <c r="I7" s="88"/>
      <c r="J7" s="90"/>
      <c r="K7" s="86"/>
      <c r="L7" s="92"/>
      <c r="M7" s="88"/>
      <c r="N7" s="90"/>
      <c r="O7" s="86"/>
      <c r="P7" s="92"/>
      <c r="Q7" s="88"/>
      <c r="R7" s="90"/>
      <c r="S7" s="86"/>
    </row>
    <row r="8" spans="1:19" ht="82.2" customHeight="1" x14ac:dyDescent="0.3">
      <c r="A8" s="88"/>
      <c r="B8" s="88"/>
      <c r="C8" s="89"/>
      <c r="D8" s="90"/>
      <c r="E8" s="90"/>
      <c r="F8" s="86"/>
      <c r="G8" s="91"/>
      <c r="H8" s="92"/>
      <c r="I8" s="88"/>
      <c r="J8" s="90"/>
      <c r="K8" s="86"/>
      <c r="L8" s="92"/>
      <c r="M8" s="88"/>
      <c r="N8" s="90"/>
      <c r="O8" s="86"/>
      <c r="P8" s="92"/>
      <c r="Q8" s="88"/>
      <c r="R8" s="90"/>
      <c r="S8" s="86"/>
    </row>
    <row r="9" spans="1:19" ht="24.75" customHeight="1" x14ac:dyDescent="0.3">
      <c r="A9" s="21"/>
      <c r="B9" s="43">
        <v>1</v>
      </c>
      <c r="C9" s="44">
        <v>2</v>
      </c>
      <c r="D9" s="43">
        <v>3</v>
      </c>
      <c r="E9" s="45">
        <v>4</v>
      </c>
      <c r="F9" s="45">
        <v>5</v>
      </c>
      <c r="G9" s="45">
        <v>6</v>
      </c>
      <c r="H9" s="43">
        <v>7</v>
      </c>
      <c r="I9" s="43">
        <v>8</v>
      </c>
      <c r="J9" s="45">
        <v>9</v>
      </c>
      <c r="K9" s="45">
        <v>10</v>
      </c>
      <c r="L9" s="5">
        <v>11</v>
      </c>
      <c r="M9" s="43">
        <v>12</v>
      </c>
      <c r="N9" s="45">
        <v>13</v>
      </c>
      <c r="O9" s="45">
        <v>14</v>
      </c>
      <c r="P9" s="46" t="s">
        <v>10</v>
      </c>
      <c r="Q9" s="43" t="s">
        <v>11</v>
      </c>
      <c r="R9" s="45" t="s">
        <v>12</v>
      </c>
      <c r="S9" s="45" t="s">
        <v>13</v>
      </c>
    </row>
    <row r="10" spans="1:19" s="10" customFormat="1" ht="28.2" customHeight="1" x14ac:dyDescent="0.3">
      <c r="A10" s="93" t="s">
        <v>14</v>
      </c>
      <c r="B10" s="93"/>
      <c r="C10" s="93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70744900</v>
      </c>
      <c r="D11" s="25">
        <f>D12+D13+D22</f>
        <v>70744900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60222641</v>
      </c>
      <c r="H11" s="25">
        <f t="shared" si="0"/>
        <v>61870249.670000002</v>
      </c>
      <c r="I11" s="25">
        <f t="shared" si="0"/>
        <v>61870249.670000002</v>
      </c>
      <c r="J11" s="25">
        <f t="shared" si="0"/>
        <v>0</v>
      </c>
      <c r="K11" s="25">
        <f t="shared" si="0"/>
        <v>0</v>
      </c>
      <c r="L11" s="25">
        <f t="shared" si="0"/>
        <v>47749426.829999998</v>
      </c>
      <c r="M11" s="25">
        <f t="shared" si="0"/>
        <v>47749426.829999998</v>
      </c>
      <c r="N11" s="25">
        <f t="shared" si="0"/>
        <v>0</v>
      </c>
      <c r="O11" s="25">
        <f t="shared" si="0"/>
        <v>0</v>
      </c>
      <c r="P11" s="25">
        <f t="shared" si="0"/>
        <v>14120822.84</v>
      </c>
      <c r="Q11" s="25">
        <f t="shared" si="0"/>
        <v>14120822.84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70744300</v>
      </c>
      <c r="D13" s="25">
        <f>D14+D19</f>
        <v>70744300</v>
      </c>
      <c r="E13" s="25">
        <f t="shared" ref="E13:S13" si="1">E14+E19</f>
        <v>0</v>
      </c>
      <c r="F13" s="25">
        <f t="shared" si="1"/>
        <v>0</v>
      </c>
      <c r="G13" s="25">
        <f t="shared" si="1"/>
        <v>60222641</v>
      </c>
      <c r="H13" s="25">
        <f t="shared" si="1"/>
        <v>61870260.780000001</v>
      </c>
      <c r="I13" s="25">
        <f t="shared" si="1"/>
        <v>61870260.780000001</v>
      </c>
      <c r="J13" s="25">
        <f t="shared" si="1"/>
        <v>0</v>
      </c>
      <c r="K13" s="25">
        <f t="shared" si="1"/>
        <v>0</v>
      </c>
      <c r="L13" s="25">
        <f t="shared" si="1"/>
        <v>47749426.829999998</v>
      </c>
      <c r="M13" s="25">
        <f t="shared" si="1"/>
        <v>47749426.829999998</v>
      </c>
      <c r="N13" s="25">
        <f t="shared" si="1"/>
        <v>0</v>
      </c>
      <c r="O13" s="25">
        <f t="shared" si="1"/>
        <v>0</v>
      </c>
      <c r="P13" s="25">
        <f t="shared" si="1"/>
        <v>14120833.949999999</v>
      </c>
      <c r="Q13" s="25">
        <f t="shared" si="1"/>
        <v>14120833.949999999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34560600</v>
      </c>
      <c r="D14" s="25">
        <f>D15+D16+D17+D18</f>
        <v>34560600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32163050</v>
      </c>
      <c r="H14" s="25">
        <f t="shared" si="2"/>
        <v>32529863.68</v>
      </c>
      <c r="I14" s="25">
        <f t="shared" si="2"/>
        <v>32529863.68</v>
      </c>
      <c r="J14" s="25">
        <f t="shared" si="2"/>
        <v>0</v>
      </c>
      <c r="K14" s="25">
        <f t="shared" si="2"/>
        <v>0</v>
      </c>
      <c r="L14" s="25">
        <f t="shared" si="2"/>
        <v>26576360.850000001</v>
      </c>
      <c r="M14" s="25">
        <f t="shared" si="2"/>
        <v>26576360.850000001</v>
      </c>
      <c r="N14" s="25">
        <f t="shared" si="2"/>
        <v>0</v>
      </c>
      <c r="O14" s="25">
        <f t="shared" si="2"/>
        <v>0</v>
      </c>
      <c r="P14" s="25">
        <f t="shared" si="2"/>
        <v>5953502.8300000001</v>
      </c>
      <c r="Q14" s="25">
        <f t="shared" si="2"/>
        <v>5953502.8300000001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32000</v>
      </c>
      <c r="H15" s="26">
        <f>I15</f>
        <v>26833.93</v>
      </c>
      <c r="I15" s="26">
        <v>26833.93</v>
      </c>
      <c r="J15" s="27">
        <v>0</v>
      </c>
      <c r="K15" s="27">
        <v>0</v>
      </c>
      <c r="L15" s="26">
        <f>M15+N15</f>
        <v>17752.11</v>
      </c>
      <c r="M15" s="26">
        <v>17752.11</v>
      </c>
      <c r="N15" s="27">
        <v>0</v>
      </c>
      <c r="O15" s="27">
        <v>0</v>
      </c>
      <c r="P15" s="26">
        <f>H15-L15</f>
        <v>9081.82</v>
      </c>
      <c r="Q15" s="26">
        <f>I15-M15</f>
        <v>9081.82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">D16</f>
        <v>922000</v>
      </c>
      <c r="D16" s="26">
        <v>922000</v>
      </c>
      <c r="E16" s="27">
        <v>0</v>
      </c>
      <c r="F16" s="27">
        <v>0</v>
      </c>
      <c r="G16" s="26">
        <v>822000</v>
      </c>
      <c r="H16" s="26">
        <f>I16</f>
        <v>924468.37</v>
      </c>
      <c r="I16" s="26">
        <v>924468.37</v>
      </c>
      <c r="J16" s="27">
        <v>0</v>
      </c>
      <c r="K16" s="27">
        <v>0</v>
      </c>
      <c r="L16" s="26">
        <f t="shared" ref="L16:L18" si="4">M16+N16</f>
        <v>513331.62</v>
      </c>
      <c r="M16" s="26">
        <v>513331.62</v>
      </c>
      <c r="N16" s="27">
        <v>0</v>
      </c>
      <c r="O16" s="27">
        <v>0</v>
      </c>
      <c r="P16" s="26">
        <f t="shared" ref="P16:S18" si="5">H16-L16</f>
        <v>411136.75</v>
      </c>
      <c r="Q16" s="26">
        <f t="shared" si="5"/>
        <v>411136.75</v>
      </c>
      <c r="R16" s="27">
        <f t="shared" si="5"/>
        <v>0</v>
      </c>
      <c r="S16" s="27">
        <f t="shared" si="5"/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"/>
        <v>9876500</v>
      </c>
      <c r="D17" s="26">
        <v>9876500</v>
      </c>
      <c r="E17" s="27">
        <v>0</v>
      </c>
      <c r="F17" s="27">
        <v>0</v>
      </c>
      <c r="G17" s="26">
        <v>9076500</v>
      </c>
      <c r="H17" s="26">
        <f t="shared" ref="H17:H18" si="6">I17</f>
        <v>8955401.6199999992</v>
      </c>
      <c r="I17" s="26">
        <v>8955401.6199999992</v>
      </c>
      <c r="J17" s="27">
        <v>0</v>
      </c>
      <c r="K17" s="27">
        <v>0</v>
      </c>
      <c r="L17" s="26">
        <f t="shared" si="4"/>
        <v>5477877.7800000003</v>
      </c>
      <c r="M17" s="26">
        <v>5477877.7800000003</v>
      </c>
      <c r="N17" s="27">
        <v>0</v>
      </c>
      <c r="O17" s="27">
        <v>0</v>
      </c>
      <c r="P17" s="26">
        <f t="shared" si="5"/>
        <v>3477523.8399999989</v>
      </c>
      <c r="Q17" s="26">
        <f t="shared" si="5"/>
        <v>3477523.8399999989</v>
      </c>
      <c r="R17" s="27">
        <f t="shared" si="5"/>
        <v>0</v>
      </c>
      <c r="S17" s="27">
        <f t="shared" si="5"/>
        <v>0</v>
      </c>
    </row>
    <row r="18" spans="1:19" ht="93.6" x14ac:dyDescent="0.3">
      <c r="A18" s="13" t="s">
        <v>29</v>
      </c>
      <c r="B18" s="14" t="s">
        <v>30</v>
      </c>
      <c r="C18" s="26">
        <f t="shared" si="3"/>
        <v>23730100</v>
      </c>
      <c r="D18" s="26">
        <v>23730100</v>
      </c>
      <c r="E18" s="27">
        <v>0</v>
      </c>
      <c r="F18" s="27">
        <v>0</v>
      </c>
      <c r="G18" s="26">
        <v>22232550</v>
      </c>
      <c r="H18" s="26">
        <f t="shared" si="6"/>
        <v>22623159.760000002</v>
      </c>
      <c r="I18" s="26">
        <v>22623159.760000002</v>
      </c>
      <c r="J18" s="27">
        <v>0</v>
      </c>
      <c r="K18" s="27">
        <v>0</v>
      </c>
      <c r="L18" s="26">
        <f t="shared" si="4"/>
        <v>20567399.34</v>
      </c>
      <c r="M18" s="26">
        <v>20567399.34</v>
      </c>
      <c r="N18" s="27">
        <v>0</v>
      </c>
      <c r="O18" s="27">
        <v>0</v>
      </c>
      <c r="P18" s="26">
        <f t="shared" si="5"/>
        <v>2055760.4200000018</v>
      </c>
      <c r="Q18" s="26">
        <f t="shared" si="5"/>
        <v>2055760.4200000018</v>
      </c>
      <c r="R18" s="27">
        <f t="shared" si="5"/>
        <v>0</v>
      </c>
      <c r="S18" s="27">
        <f t="shared" si="5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36183700</v>
      </c>
      <c r="D19" s="25">
        <f>D20+D21</f>
        <v>36183700</v>
      </c>
      <c r="E19" s="25">
        <f t="shared" ref="E19:S19" si="7">E20+E21</f>
        <v>0</v>
      </c>
      <c r="F19" s="25">
        <f t="shared" si="7"/>
        <v>0</v>
      </c>
      <c r="G19" s="25">
        <f t="shared" si="7"/>
        <v>28059591</v>
      </c>
      <c r="H19" s="25">
        <f t="shared" si="7"/>
        <v>29340397.100000001</v>
      </c>
      <c r="I19" s="25">
        <f t="shared" si="7"/>
        <v>29340397.100000001</v>
      </c>
      <c r="J19" s="25">
        <f t="shared" si="7"/>
        <v>0</v>
      </c>
      <c r="K19" s="25">
        <f t="shared" si="7"/>
        <v>0</v>
      </c>
      <c r="L19" s="25">
        <f t="shared" si="7"/>
        <v>21173065.98</v>
      </c>
      <c r="M19" s="25">
        <f t="shared" si="7"/>
        <v>21173065.98</v>
      </c>
      <c r="N19" s="25">
        <f t="shared" si="7"/>
        <v>0</v>
      </c>
      <c r="O19" s="25">
        <f t="shared" si="7"/>
        <v>0</v>
      </c>
      <c r="P19" s="25">
        <f t="shared" si="7"/>
        <v>8167331.1199999992</v>
      </c>
      <c r="Q19" s="25">
        <f t="shared" si="7"/>
        <v>8167331.1199999992</v>
      </c>
      <c r="R19" s="25">
        <f t="shared" si="7"/>
        <v>0</v>
      </c>
      <c r="S19" s="25">
        <f t="shared" si="7"/>
        <v>0</v>
      </c>
    </row>
    <row r="20" spans="1:19" ht="31.2" x14ac:dyDescent="0.3">
      <c r="A20" s="13" t="s">
        <v>33</v>
      </c>
      <c r="B20" s="14" t="s">
        <v>34</v>
      </c>
      <c r="C20" s="26">
        <f>D20</f>
        <v>4135400</v>
      </c>
      <c r="D20" s="26">
        <v>4135400</v>
      </c>
      <c r="E20" s="27">
        <v>0</v>
      </c>
      <c r="F20" s="27">
        <v>0</v>
      </c>
      <c r="G20" s="26">
        <v>3029400</v>
      </c>
      <c r="H20" s="26">
        <f>I20</f>
        <v>3316917.28</v>
      </c>
      <c r="I20" s="26">
        <v>3316917.28</v>
      </c>
      <c r="J20" s="27">
        <v>0</v>
      </c>
      <c r="K20" s="27">
        <v>0</v>
      </c>
      <c r="L20" s="26">
        <f>M20+N20</f>
        <v>2329807.61</v>
      </c>
      <c r="M20" s="26">
        <v>2329807.61</v>
      </c>
      <c r="N20" s="27">
        <v>0</v>
      </c>
      <c r="O20" s="27">
        <v>0</v>
      </c>
      <c r="P20" s="26">
        <f t="shared" ref="P20:S21" si="8">H20-L20</f>
        <v>987109.66999999993</v>
      </c>
      <c r="Q20" s="26">
        <f t="shared" si="8"/>
        <v>987109.66999999993</v>
      </c>
      <c r="R20" s="27">
        <f t="shared" si="8"/>
        <v>0</v>
      </c>
      <c r="S20" s="27">
        <f t="shared" si="8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32048300</v>
      </c>
      <c r="D21" s="26">
        <v>32048300</v>
      </c>
      <c r="E21" s="27">
        <v>0</v>
      </c>
      <c r="F21" s="27">
        <v>0</v>
      </c>
      <c r="G21" s="26">
        <v>25030191</v>
      </c>
      <c r="H21" s="26">
        <f>I21</f>
        <v>26023479.82</v>
      </c>
      <c r="I21" s="26">
        <v>26023479.82</v>
      </c>
      <c r="J21" s="27">
        <v>0</v>
      </c>
      <c r="K21" s="27">
        <v>0</v>
      </c>
      <c r="L21" s="26">
        <f>M21+N21</f>
        <v>18843258.370000001</v>
      </c>
      <c r="M21" s="26">
        <v>18843258.370000001</v>
      </c>
      <c r="N21" s="27">
        <v>0</v>
      </c>
      <c r="O21" s="27">
        <v>0</v>
      </c>
      <c r="P21" s="26">
        <f t="shared" si="8"/>
        <v>7180221.4499999993</v>
      </c>
      <c r="Q21" s="26">
        <f t="shared" si="8"/>
        <v>7180221.4499999993</v>
      </c>
      <c r="R21" s="27">
        <f t="shared" si="8"/>
        <v>0</v>
      </c>
      <c r="S21" s="27">
        <f t="shared" si="8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9">E23</f>
        <v>0</v>
      </c>
      <c r="F22" s="25">
        <f t="shared" si="9"/>
        <v>0</v>
      </c>
      <c r="G22" s="25">
        <f t="shared" si="9"/>
        <v>0</v>
      </c>
      <c r="H22" s="25">
        <f t="shared" si="9"/>
        <v>-11.11</v>
      </c>
      <c r="I22" s="25">
        <f t="shared" si="9"/>
        <v>-11.11</v>
      </c>
      <c r="J22" s="25">
        <f t="shared" si="9"/>
        <v>0</v>
      </c>
      <c r="K22" s="25">
        <f t="shared" si="9"/>
        <v>0</v>
      </c>
      <c r="L22" s="25">
        <f t="shared" si="9"/>
        <v>0</v>
      </c>
      <c r="M22" s="25">
        <f t="shared" si="9"/>
        <v>0</v>
      </c>
      <c r="N22" s="25">
        <f t="shared" si="9"/>
        <v>0</v>
      </c>
      <c r="O22" s="25">
        <f t="shared" si="9"/>
        <v>0</v>
      </c>
      <c r="P22" s="25">
        <f t="shared" si="9"/>
        <v>-11.11</v>
      </c>
      <c r="Q22" s="25">
        <f t="shared" si="9"/>
        <v>-11.11</v>
      </c>
      <c r="R22" s="25">
        <f t="shared" si="9"/>
        <v>0</v>
      </c>
      <c r="S22" s="25">
        <f t="shared" si="9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9"/>
        <v>0</v>
      </c>
      <c r="F23" s="26">
        <f t="shared" si="9"/>
        <v>0</v>
      </c>
      <c r="G23" s="26">
        <f t="shared" si="9"/>
        <v>0</v>
      </c>
      <c r="H23" s="26">
        <f t="shared" si="9"/>
        <v>-11.11</v>
      </c>
      <c r="I23" s="26">
        <f t="shared" si="9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10">H23-L23</f>
        <v>-11.11</v>
      </c>
      <c r="Q23" s="26">
        <f t="shared" si="10"/>
        <v>-11.11</v>
      </c>
      <c r="R23" s="27">
        <f t="shared" si="10"/>
        <v>0</v>
      </c>
      <c r="S23" s="27">
        <f t="shared" si="10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10"/>
        <v>-11.11</v>
      </c>
      <c r="Q24" s="26">
        <f t="shared" si="10"/>
        <v>-11.11</v>
      </c>
      <c r="R24" s="27">
        <f t="shared" si="10"/>
        <v>0</v>
      </c>
      <c r="S24" s="27">
        <f t="shared" si="10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690000</v>
      </c>
      <c r="D25" s="25">
        <f t="shared" ref="D25:K25" si="11">D26+D29</f>
        <v>690000</v>
      </c>
      <c r="E25" s="25">
        <f t="shared" si="11"/>
        <v>0</v>
      </c>
      <c r="F25" s="25">
        <f t="shared" si="11"/>
        <v>0</v>
      </c>
      <c r="G25" s="25">
        <f t="shared" si="11"/>
        <v>646000</v>
      </c>
      <c r="H25" s="25">
        <f>I25+J25</f>
        <v>3334996.7700000005</v>
      </c>
      <c r="I25" s="25">
        <f>I26+I29+I31</f>
        <v>723513.53</v>
      </c>
      <c r="J25" s="25">
        <f>J26+J29+J31</f>
        <v>2611483.2400000002</v>
      </c>
      <c r="K25" s="25">
        <f t="shared" si="11"/>
        <v>0</v>
      </c>
      <c r="L25" s="25">
        <f>M25+N25</f>
        <v>1918799.69</v>
      </c>
      <c r="M25" s="25">
        <f>M26+M29+M31</f>
        <v>683831.10000000009</v>
      </c>
      <c r="N25" s="25">
        <f t="shared" ref="N25:S25" si="12">N26+N29+N31</f>
        <v>1234968.5899999999</v>
      </c>
      <c r="O25" s="25">
        <f t="shared" si="12"/>
        <v>0</v>
      </c>
      <c r="P25" s="25">
        <f>Q25+R25</f>
        <v>1416197.0799999998</v>
      </c>
      <c r="Q25" s="25">
        <f>I25-M25</f>
        <v>39682.429999999935</v>
      </c>
      <c r="R25" s="25">
        <f t="shared" si="12"/>
        <v>1376514.65</v>
      </c>
      <c r="S25" s="25">
        <f t="shared" si="12"/>
        <v>0</v>
      </c>
    </row>
    <row r="26" spans="1:19" x14ac:dyDescent="0.3">
      <c r="A26" s="13" t="s">
        <v>45</v>
      </c>
      <c r="B26" s="14" t="s">
        <v>46</v>
      </c>
      <c r="C26" s="26">
        <f>C27+C28</f>
        <v>660000</v>
      </c>
      <c r="D26" s="26">
        <f>D27+D28</f>
        <v>660000</v>
      </c>
      <c r="E26" s="26">
        <f t="shared" ref="E26:S26" si="13">E27+E28</f>
        <v>0</v>
      </c>
      <c r="F26" s="26">
        <f t="shared" si="13"/>
        <v>0</v>
      </c>
      <c r="G26" s="26">
        <f t="shared" si="13"/>
        <v>622000</v>
      </c>
      <c r="H26" s="26">
        <f t="shared" si="13"/>
        <v>714187.53</v>
      </c>
      <c r="I26" s="26">
        <f t="shared" si="13"/>
        <v>714187.53</v>
      </c>
      <c r="J26" s="26">
        <f t="shared" si="13"/>
        <v>0</v>
      </c>
      <c r="K26" s="26">
        <f t="shared" si="13"/>
        <v>0</v>
      </c>
      <c r="L26" s="26">
        <f t="shared" si="13"/>
        <v>654147.30000000005</v>
      </c>
      <c r="M26" s="26">
        <f t="shared" si="13"/>
        <v>654147.30000000005</v>
      </c>
      <c r="N26" s="26">
        <f t="shared" si="13"/>
        <v>0</v>
      </c>
      <c r="O26" s="26">
        <f t="shared" si="13"/>
        <v>0</v>
      </c>
      <c r="P26" s="26">
        <f>H26-L26</f>
        <v>60040.229999999981</v>
      </c>
      <c r="Q26" s="26">
        <f>I26-M26</f>
        <v>60040.229999999981</v>
      </c>
      <c r="R26" s="26">
        <f t="shared" si="13"/>
        <v>0</v>
      </c>
      <c r="S26" s="26">
        <f t="shared" si="13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172000</v>
      </c>
      <c r="H27" s="26">
        <f>I27</f>
        <v>334195.53000000003</v>
      </c>
      <c r="I27" s="26">
        <v>334195.53000000003</v>
      </c>
      <c r="J27" s="27">
        <v>0</v>
      </c>
      <c r="K27" s="27">
        <v>0</v>
      </c>
      <c r="L27" s="26">
        <f>M27+N27</f>
        <v>189527.3</v>
      </c>
      <c r="M27" s="26">
        <v>189527.3</v>
      </c>
      <c r="N27" s="26">
        <v>0</v>
      </c>
      <c r="O27" s="26">
        <v>0</v>
      </c>
      <c r="P27" s="26">
        <f>H27-L27</f>
        <v>144668.23000000004</v>
      </c>
      <c r="Q27" s="26">
        <f>I27-M27</f>
        <v>144668.23000000004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450000</v>
      </c>
      <c r="D28" s="26">
        <v>450000</v>
      </c>
      <c r="E28" s="27">
        <v>0</v>
      </c>
      <c r="F28" s="27">
        <v>0</v>
      </c>
      <c r="G28" s="26">
        <v>450000</v>
      </c>
      <c r="H28" s="26">
        <f>I28</f>
        <v>379992</v>
      </c>
      <c r="I28" s="26">
        <v>379992</v>
      </c>
      <c r="J28" s="27">
        <v>0</v>
      </c>
      <c r="K28" s="27">
        <v>0</v>
      </c>
      <c r="L28" s="26">
        <f>M28+N28</f>
        <v>464620</v>
      </c>
      <c r="M28" s="26">
        <v>464620</v>
      </c>
      <c r="N28" s="26">
        <v>0</v>
      </c>
      <c r="O28" s="26">
        <v>0</v>
      </c>
      <c r="P28" s="26">
        <f>H28-L28</f>
        <v>-84628</v>
      </c>
      <c r="Q28" s="26">
        <f>I28-M28</f>
        <v>-84628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4">D30</f>
        <v>30000</v>
      </c>
      <c r="E29" s="26">
        <f t="shared" si="14"/>
        <v>0</v>
      </c>
      <c r="F29" s="26">
        <f t="shared" si="14"/>
        <v>0</v>
      </c>
      <c r="G29" s="26">
        <f t="shared" si="14"/>
        <v>24000</v>
      </c>
      <c r="H29" s="26">
        <f t="shared" si="14"/>
        <v>9326</v>
      </c>
      <c r="I29" s="26">
        <f t="shared" si="14"/>
        <v>9326</v>
      </c>
      <c r="J29" s="26">
        <f t="shared" si="14"/>
        <v>0</v>
      </c>
      <c r="K29" s="26">
        <f t="shared" si="14"/>
        <v>0</v>
      </c>
      <c r="L29" s="26">
        <f t="shared" si="14"/>
        <v>29683.8</v>
      </c>
      <c r="M29" s="26">
        <f t="shared" si="14"/>
        <v>29683.8</v>
      </c>
      <c r="N29" s="26">
        <f t="shared" si="14"/>
        <v>0</v>
      </c>
      <c r="O29" s="26">
        <f t="shared" si="14"/>
        <v>0</v>
      </c>
      <c r="P29" s="26">
        <f t="shared" si="14"/>
        <v>-20357.8</v>
      </c>
      <c r="Q29" s="26">
        <f t="shared" si="14"/>
        <v>-20357.8</v>
      </c>
      <c r="R29" s="26">
        <f t="shared" si="14"/>
        <v>0</v>
      </c>
      <c r="S29" s="26">
        <f t="shared" si="14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24000</v>
      </c>
      <c r="H30" s="26">
        <f>I30</f>
        <v>9326</v>
      </c>
      <c r="I30" s="26">
        <v>9326</v>
      </c>
      <c r="J30" s="27">
        <v>0</v>
      </c>
      <c r="K30" s="27">
        <v>0</v>
      </c>
      <c r="L30" s="26">
        <f>M30+N30</f>
        <v>29683.8</v>
      </c>
      <c r="M30" s="26">
        <v>29683.8</v>
      </c>
      <c r="N30" s="27">
        <v>0</v>
      </c>
      <c r="O30" s="27">
        <v>0</v>
      </c>
      <c r="P30" s="26">
        <f>H30-L30</f>
        <v>-20357.8</v>
      </c>
      <c r="Q30" s="26">
        <f>I30-M30</f>
        <v>-20357.8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2619119.7200000002</v>
      </c>
      <c r="D31" s="25">
        <f t="shared" ref="D31:S31" si="15">D32+D33</f>
        <v>0</v>
      </c>
      <c r="E31" s="25">
        <f t="shared" si="15"/>
        <v>2619119.7200000002</v>
      </c>
      <c r="F31" s="25">
        <f t="shared" si="15"/>
        <v>0</v>
      </c>
      <c r="G31" s="25">
        <f t="shared" si="15"/>
        <v>0</v>
      </c>
      <c r="H31" s="25">
        <f t="shared" si="15"/>
        <v>2611483.2400000002</v>
      </c>
      <c r="I31" s="25">
        <f t="shared" si="15"/>
        <v>0</v>
      </c>
      <c r="J31" s="25">
        <f t="shared" si="15"/>
        <v>2611483.2400000002</v>
      </c>
      <c r="K31" s="25">
        <f t="shared" si="15"/>
        <v>0</v>
      </c>
      <c r="L31" s="25">
        <f t="shared" si="15"/>
        <v>1234968.5899999999</v>
      </c>
      <c r="M31" s="25">
        <f t="shared" si="15"/>
        <v>0</v>
      </c>
      <c r="N31" s="25">
        <f t="shared" si="15"/>
        <v>1234968.5899999999</v>
      </c>
      <c r="O31" s="25">
        <f t="shared" si="15"/>
        <v>0</v>
      </c>
      <c r="P31" s="25">
        <f t="shared" si="15"/>
        <v>1376514.65</v>
      </c>
      <c r="Q31" s="25">
        <f t="shared" si="15"/>
        <v>0</v>
      </c>
      <c r="R31" s="25">
        <f t="shared" si="15"/>
        <v>1376514.65</v>
      </c>
      <c r="S31" s="25">
        <f t="shared" si="15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1467270.11</v>
      </c>
      <c r="D32" s="26">
        <v>0</v>
      </c>
      <c r="E32" s="26">
        <v>1467270.11</v>
      </c>
      <c r="F32" s="27">
        <v>0</v>
      </c>
      <c r="G32" s="27">
        <v>0</v>
      </c>
      <c r="H32" s="26">
        <f>I32+J32</f>
        <v>1459633.63</v>
      </c>
      <c r="I32" s="26">
        <v>0</v>
      </c>
      <c r="J32" s="26">
        <v>1459633.63</v>
      </c>
      <c r="K32" s="26">
        <v>0</v>
      </c>
      <c r="L32" s="26">
        <f>M32+N32</f>
        <v>911195.87</v>
      </c>
      <c r="M32" s="26">
        <v>0</v>
      </c>
      <c r="N32" s="26">
        <v>911195.87</v>
      </c>
      <c r="O32" s="26">
        <v>0</v>
      </c>
      <c r="P32" s="26">
        <f>Q32+R32</f>
        <v>548437.75999999989</v>
      </c>
      <c r="Q32" s="26">
        <f t="shared" ref="Q32:S33" si="16">I32-M32</f>
        <v>0</v>
      </c>
      <c r="R32" s="26">
        <f t="shared" si="16"/>
        <v>548437.75999999989</v>
      </c>
      <c r="S32" s="26">
        <f t="shared" si="16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1151849.6100000001</v>
      </c>
      <c r="D33" s="26">
        <v>0</v>
      </c>
      <c r="E33" s="26">
        <v>1151849.6100000001</v>
      </c>
      <c r="F33" s="26">
        <v>0</v>
      </c>
      <c r="G33" s="26">
        <v>0</v>
      </c>
      <c r="H33" s="26">
        <f>I33+J33</f>
        <v>1151849.6100000001</v>
      </c>
      <c r="I33" s="26">
        <v>0</v>
      </c>
      <c r="J33" s="26">
        <v>1151849.6100000001</v>
      </c>
      <c r="K33" s="26">
        <v>0</v>
      </c>
      <c r="L33" s="26">
        <f>M33+N33</f>
        <v>323772.71999999997</v>
      </c>
      <c r="M33" s="26">
        <v>0</v>
      </c>
      <c r="N33" s="26">
        <v>323772.71999999997</v>
      </c>
      <c r="O33" s="26">
        <v>0</v>
      </c>
      <c r="P33" s="26">
        <f>Q33+R33</f>
        <v>828076.89000000013</v>
      </c>
      <c r="Q33" s="26">
        <f t="shared" si="16"/>
        <v>0</v>
      </c>
      <c r="R33" s="26">
        <f t="shared" si="16"/>
        <v>828076.89000000013</v>
      </c>
      <c r="S33" s="26">
        <f t="shared" si="16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152100</v>
      </c>
      <c r="D34" s="25">
        <f>D36</f>
        <v>152100</v>
      </c>
      <c r="E34" s="25">
        <f t="shared" ref="E34:S34" si="17">E36</f>
        <v>0</v>
      </c>
      <c r="F34" s="25">
        <f t="shared" si="17"/>
        <v>0</v>
      </c>
      <c r="G34" s="25">
        <f t="shared" si="17"/>
        <v>41200</v>
      </c>
      <c r="H34" s="25">
        <f t="shared" si="17"/>
        <v>97438.07</v>
      </c>
      <c r="I34" s="25">
        <f t="shared" si="17"/>
        <v>97438.07</v>
      </c>
      <c r="J34" s="25">
        <f t="shared" si="17"/>
        <v>0</v>
      </c>
      <c r="K34" s="25">
        <f t="shared" si="17"/>
        <v>0</v>
      </c>
      <c r="L34" s="25">
        <f t="shared" si="17"/>
        <v>0</v>
      </c>
      <c r="M34" s="25">
        <f t="shared" si="17"/>
        <v>0</v>
      </c>
      <c r="N34" s="25">
        <f t="shared" si="17"/>
        <v>0</v>
      </c>
      <c r="O34" s="25">
        <f t="shared" si="17"/>
        <v>0</v>
      </c>
      <c r="P34" s="25">
        <f t="shared" si="17"/>
        <v>97438.07</v>
      </c>
      <c r="Q34" s="25">
        <f t="shared" si="17"/>
        <v>97438.07</v>
      </c>
      <c r="R34" s="25">
        <f t="shared" si="17"/>
        <v>0</v>
      </c>
      <c r="S34" s="25">
        <f t="shared" si="17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152100</v>
      </c>
      <c r="D35" s="26">
        <f t="shared" ref="D35:S35" si="18">D36</f>
        <v>152100</v>
      </c>
      <c r="E35" s="26">
        <f t="shared" si="18"/>
        <v>0</v>
      </c>
      <c r="F35" s="26">
        <f t="shared" si="18"/>
        <v>0</v>
      </c>
      <c r="G35" s="26">
        <f t="shared" si="18"/>
        <v>41200</v>
      </c>
      <c r="H35" s="26">
        <f t="shared" si="18"/>
        <v>97438.07</v>
      </c>
      <c r="I35" s="26">
        <f t="shared" si="18"/>
        <v>97438.07</v>
      </c>
      <c r="J35" s="26">
        <f t="shared" si="18"/>
        <v>0</v>
      </c>
      <c r="K35" s="26">
        <f t="shared" si="18"/>
        <v>0</v>
      </c>
      <c r="L35" s="26">
        <f t="shared" si="18"/>
        <v>0</v>
      </c>
      <c r="M35" s="26">
        <f t="shared" si="18"/>
        <v>0</v>
      </c>
      <c r="N35" s="26">
        <f t="shared" si="18"/>
        <v>0</v>
      </c>
      <c r="O35" s="26">
        <f t="shared" si="18"/>
        <v>0</v>
      </c>
      <c r="P35" s="26">
        <f t="shared" si="18"/>
        <v>97438.07</v>
      </c>
      <c r="Q35" s="26">
        <f t="shared" si="18"/>
        <v>97438.07</v>
      </c>
      <c r="R35" s="26">
        <f t="shared" si="18"/>
        <v>0</v>
      </c>
      <c r="S35" s="26">
        <f t="shared" si="18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152100</v>
      </c>
      <c r="D36" s="26">
        <v>152100</v>
      </c>
      <c r="E36" s="27">
        <v>0</v>
      </c>
      <c r="F36" s="27">
        <v>0</v>
      </c>
      <c r="G36" s="26">
        <v>41200</v>
      </c>
      <c r="H36" s="26">
        <f>I36</f>
        <v>97438.07</v>
      </c>
      <c r="I36" s="26">
        <v>97438.07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97438.07</v>
      </c>
      <c r="Q36" s="26">
        <f>I36-M36</f>
        <v>97438.07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4" t="s">
        <v>68</v>
      </c>
      <c r="B37" s="94"/>
      <c r="C37" s="25">
        <f>D37+E37</f>
        <v>74206119.719999999</v>
      </c>
      <c r="D37" s="25">
        <f>D11+D25+D34</f>
        <v>71587000</v>
      </c>
      <c r="E37" s="25">
        <f>E11+E25+E31</f>
        <v>2619119.7200000002</v>
      </c>
      <c r="F37" s="25">
        <f>F11+F25+F34</f>
        <v>0</v>
      </c>
      <c r="G37" s="25">
        <f>G11+G25+G34</f>
        <v>60909841</v>
      </c>
      <c r="H37" s="25">
        <f>I37+J37</f>
        <v>65302684.510000005</v>
      </c>
      <c r="I37" s="25">
        <f>I11+I25+I34</f>
        <v>62691201.270000003</v>
      </c>
      <c r="J37" s="25">
        <f>J11+J25</f>
        <v>2611483.2400000002</v>
      </c>
      <c r="K37" s="25">
        <f t="shared" ref="K37:S37" si="19">K11+K25+K34</f>
        <v>0</v>
      </c>
      <c r="L37" s="25">
        <f t="shared" si="19"/>
        <v>49668226.519999996</v>
      </c>
      <c r="M37" s="25">
        <f t="shared" si="19"/>
        <v>48433257.93</v>
      </c>
      <c r="N37" s="25">
        <f t="shared" si="19"/>
        <v>1234968.5899999999</v>
      </c>
      <c r="O37" s="25">
        <f t="shared" si="19"/>
        <v>0</v>
      </c>
      <c r="P37" s="25">
        <f t="shared" si="19"/>
        <v>15634457.99</v>
      </c>
      <c r="Q37" s="25">
        <f t="shared" si="19"/>
        <v>14257943.34</v>
      </c>
      <c r="R37" s="25">
        <f t="shared" si="19"/>
        <v>1376514.65</v>
      </c>
      <c r="S37" s="25">
        <f t="shared" si="19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20">D39+D40</f>
        <v>62271447.18</v>
      </c>
      <c r="E38" s="25">
        <f t="shared" si="20"/>
        <v>0</v>
      </c>
      <c r="F38" s="25">
        <f t="shared" si="20"/>
        <v>0</v>
      </c>
      <c r="G38" s="25">
        <f t="shared" si="20"/>
        <v>52246605.18</v>
      </c>
      <c r="H38" s="25">
        <f t="shared" si="20"/>
        <v>52246605.18</v>
      </c>
      <c r="I38" s="25">
        <f t="shared" si="20"/>
        <v>52246605.18</v>
      </c>
      <c r="J38" s="25">
        <f t="shared" si="20"/>
        <v>0</v>
      </c>
      <c r="K38" s="25">
        <f t="shared" si="20"/>
        <v>0</v>
      </c>
      <c r="L38" s="25">
        <f t="shared" si="20"/>
        <v>48843563.160000004</v>
      </c>
      <c r="M38" s="25">
        <f t="shared" si="20"/>
        <v>48843563.160000004</v>
      </c>
      <c r="N38" s="25">
        <f t="shared" si="20"/>
        <v>0</v>
      </c>
      <c r="O38" s="25">
        <f t="shared" si="20"/>
        <v>0</v>
      </c>
      <c r="P38" s="25">
        <f t="shared" si="20"/>
        <v>3403042.0199999972</v>
      </c>
      <c r="Q38" s="25">
        <f t="shared" si="20"/>
        <v>3403042.0199999972</v>
      </c>
      <c r="R38" s="25">
        <f t="shared" si="20"/>
        <v>0</v>
      </c>
      <c r="S38" s="25">
        <f t="shared" si="20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50124270</v>
      </c>
      <c r="H39" s="26">
        <f>I39</f>
        <v>50124270</v>
      </c>
      <c r="I39" s="26">
        <v>50124270</v>
      </c>
      <c r="J39" s="27">
        <v>0</v>
      </c>
      <c r="K39" s="27">
        <v>0</v>
      </c>
      <c r="L39" s="26">
        <f>M39+N39</f>
        <v>44577059.770000003</v>
      </c>
      <c r="M39" s="26">
        <v>44577059.770000003</v>
      </c>
      <c r="N39" s="27">
        <v>0</v>
      </c>
      <c r="O39" s="27">
        <v>0</v>
      </c>
      <c r="P39" s="26">
        <f>H39-L39</f>
        <v>5547210.2299999967</v>
      </c>
      <c r="Q39" s="26">
        <f>I39-M39</f>
        <v>5547210.2299999967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4266503.3899999997</v>
      </c>
      <c r="M40" s="26">
        <v>4266503.3899999997</v>
      </c>
      <c r="N40" s="26">
        <v>0</v>
      </c>
      <c r="O40" s="26">
        <v>0</v>
      </c>
      <c r="P40" s="26">
        <f>H40-L40</f>
        <v>-2144168.2099999995</v>
      </c>
      <c r="Q40" s="26">
        <f>I40-M40</f>
        <v>-2144168.2099999995</v>
      </c>
      <c r="R40" s="26">
        <v>0</v>
      </c>
      <c r="S40" s="26">
        <v>0</v>
      </c>
    </row>
    <row r="41" spans="1:19" s="15" customFormat="1" ht="27.6" customHeight="1" x14ac:dyDescent="0.3">
      <c r="A41" s="95" t="s">
        <v>119</v>
      </c>
      <c r="B41" s="95"/>
      <c r="C41" s="47">
        <f>C37+C38</f>
        <v>136477566.90000001</v>
      </c>
      <c r="D41" s="47">
        <f t="shared" ref="D41:S41" si="21">D37+D38</f>
        <v>133858447.18000001</v>
      </c>
      <c r="E41" s="47">
        <f t="shared" si="21"/>
        <v>2619119.7200000002</v>
      </c>
      <c r="F41" s="47">
        <f t="shared" si="21"/>
        <v>0</v>
      </c>
      <c r="G41" s="47">
        <f t="shared" si="21"/>
        <v>113156446.18000001</v>
      </c>
      <c r="H41" s="47">
        <f t="shared" si="21"/>
        <v>117549289.69</v>
      </c>
      <c r="I41" s="47">
        <f t="shared" si="21"/>
        <v>114937806.45</v>
      </c>
      <c r="J41" s="47">
        <f t="shared" si="21"/>
        <v>2611483.2400000002</v>
      </c>
      <c r="K41" s="47">
        <f t="shared" si="21"/>
        <v>0</v>
      </c>
      <c r="L41" s="47">
        <f t="shared" si="21"/>
        <v>98511789.680000007</v>
      </c>
      <c r="M41" s="47">
        <f t="shared" si="21"/>
        <v>97276821.090000004</v>
      </c>
      <c r="N41" s="47">
        <f t="shared" si="21"/>
        <v>1234968.5899999999</v>
      </c>
      <c r="O41" s="47">
        <f t="shared" si="21"/>
        <v>0</v>
      </c>
      <c r="P41" s="47">
        <f t="shared" si="21"/>
        <v>19037500.009999998</v>
      </c>
      <c r="Q41" s="47">
        <f t="shared" si="21"/>
        <v>17660985.359999996</v>
      </c>
      <c r="R41" s="47">
        <f t="shared" si="21"/>
        <v>1376514.65</v>
      </c>
      <c r="S41" s="47">
        <f t="shared" si="21"/>
        <v>0</v>
      </c>
    </row>
    <row r="42" spans="1:19" ht="30" customHeight="1" x14ac:dyDescent="0.3">
      <c r="A42" s="17"/>
      <c r="B42" s="96" t="s">
        <v>118</v>
      </c>
      <c r="C42" s="9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71891888</v>
      </c>
      <c r="D43" s="34">
        <f>D44</f>
        <v>66270760</v>
      </c>
      <c r="E43" s="34">
        <f t="shared" ref="E43:S43" si="22">E44</f>
        <v>5621128</v>
      </c>
      <c r="F43" s="34">
        <f t="shared" si="22"/>
        <v>5620517</v>
      </c>
      <c r="G43" s="34">
        <f t="shared" si="22"/>
        <v>56106170</v>
      </c>
      <c r="H43" s="34">
        <f t="shared" si="22"/>
        <v>54347992.880000003</v>
      </c>
      <c r="I43" s="34">
        <f t="shared" si="22"/>
        <v>53983748.030000001</v>
      </c>
      <c r="J43" s="34">
        <f t="shared" si="22"/>
        <v>364244.85000000003</v>
      </c>
      <c r="K43" s="34">
        <f t="shared" si="22"/>
        <v>347397.76</v>
      </c>
      <c r="L43" s="34">
        <f t="shared" si="22"/>
        <v>43561559.719999999</v>
      </c>
      <c r="M43" s="34">
        <f t="shared" si="22"/>
        <v>43352998.719999999</v>
      </c>
      <c r="N43" s="34">
        <f t="shared" si="22"/>
        <v>208561</v>
      </c>
      <c r="O43" s="34">
        <f t="shared" si="22"/>
        <v>208428</v>
      </c>
      <c r="P43" s="34">
        <f t="shared" si="22"/>
        <v>10786433.160000002</v>
      </c>
      <c r="Q43" s="34">
        <f t="shared" si="22"/>
        <v>10630749.310000002</v>
      </c>
      <c r="R43" s="34">
        <f t="shared" si="22"/>
        <v>155683.85000000003</v>
      </c>
      <c r="S43" s="34">
        <f t="shared" si="22"/>
        <v>138969.76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C77" si="23">D44+E44</f>
        <v>71891888</v>
      </c>
      <c r="D44" s="19">
        <v>66270760</v>
      </c>
      <c r="E44" s="19">
        <v>5621128</v>
      </c>
      <c r="F44" s="19">
        <v>5620517</v>
      </c>
      <c r="G44" s="19">
        <v>56106170</v>
      </c>
      <c r="H44" s="19">
        <f>I44+J44</f>
        <v>54347992.880000003</v>
      </c>
      <c r="I44" s="19">
        <v>53983748.030000001</v>
      </c>
      <c r="J44" s="19">
        <f>347397.76+16847.09</f>
        <v>364244.85000000003</v>
      </c>
      <c r="K44" s="19">
        <v>347397.76</v>
      </c>
      <c r="L44" s="19">
        <f>M44+N44</f>
        <v>43561559.719999999</v>
      </c>
      <c r="M44" s="19">
        <v>43352998.719999999</v>
      </c>
      <c r="N44" s="19">
        <v>208561</v>
      </c>
      <c r="O44" s="19">
        <v>208428</v>
      </c>
      <c r="P44" s="19">
        <f>Q44+R44</f>
        <v>10786433.160000002</v>
      </c>
      <c r="Q44" s="19">
        <f>I44-M44</f>
        <v>10630749.310000002</v>
      </c>
      <c r="R44" s="19">
        <f>J44-N44</f>
        <v>155683.85000000003</v>
      </c>
      <c r="S44" s="19">
        <f>K44-O44</f>
        <v>138969.76</v>
      </c>
    </row>
    <row r="45" spans="1:19" ht="51.6" customHeight="1" x14ac:dyDescent="0.3">
      <c r="A45" s="23" t="s">
        <v>121</v>
      </c>
      <c r="B45" s="12" t="s">
        <v>71</v>
      </c>
      <c r="C45" s="34">
        <f t="shared" si="23"/>
        <v>46127720.789999999</v>
      </c>
      <c r="D45" s="34">
        <f>D46+D49+D52+D54</f>
        <v>42149780</v>
      </c>
      <c r="E45" s="34">
        <f>E46+E49+E52+E54</f>
        <v>3977940.79</v>
      </c>
      <c r="F45" s="34">
        <f t="shared" ref="F45:P45" si="24">F46+F49+F52+F54</f>
        <v>2392335.1800000002</v>
      </c>
      <c r="G45" s="34">
        <f t="shared" si="24"/>
        <v>34747894</v>
      </c>
      <c r="H45" s="34">
        <f t="shared" si="24"/>
        <v>37591168.260000005</v>
      </c>
      <c r="I45" s="34">
        <f t="shared" si="24"/>
        <v>33955228.469999999</v>
      </c>
      <c r="J45" s="34">
        <f t="shared" si="24"/>
        <v>3635939.79</v>
      </c>
      <c r="K45" s="34">
        <f t="shared" si="24"/>
        <v>2122335.1800000002</v>
      </c>
      <c r="L45" s="34">
        <f t="shared" si="24"/>
        <v>35485167.82</v>
      </c>
      <c r="M45" s="34">
        <f t="shared" si="24"/>
        <v>29841821.630000003</v>
      </c>
      <c r="N45" s="34">
        <f t="shared" si="24"/>
        <v>5643346.1899999995</v>
      </c>
      <c r="O45" s="34">
        <f t="shared" si="24"/>
        <v>4266503.3899999997</v>
      </c>
      <c r="P45" s="34">
        <f t="shared" si="24"/>
        <v>2106000.4400000023</v>
      </c>
      <c r="Q45" s="34">
        <f t="shared" ref="Q45:S77" si="25">I45-M45</f>
        <v>4113406.8399999961</v>
      </c>
      <c r="R45" s="34">
        <f t="shared" si="25"/>
        <v>-2007406.3999999994</v>
      </c>
      <c r="S45" s="34">
        <f t="shared" si="25"/>
        <v>-2144168.2099999995</v>
      </c>
    </row>
    <row r="46" spans="1:19" ht="115.2" customHeight="1" x14ac:dyDescent="0.3">
      <c r="A46" s="18">
        <v>3100</v>
      </c>
      <c r="B46" s="12" t="s">
        <v>72</v>
      </c>
      <c r="C46" s="34">
        <f t="shared" si="23"/>
        <v>42335778.729999997</v>
      </c>
      <c r="D46" s="34">
        <f>D47+D48</f>
        <v>40649095</v>
      </c>
      <c r="E46" s="34">
        <f>E47+E48</f>
        <v>1686683.73</v>
      </c>
      <c r="F46" s="34">
        <f t="shared" ref="F46:P46" si="26">F47+F48</f>
        <v>270000</v>
      </c>
      <c r="G46" s="34">
        <f t="shared" si="26"/>
        <v>33581034</v>
      </c>
      <c r="H46" s="34">
        <f t="shared" si="26"/>
        <v>34487682.300000004</v>
      </c>
      <c r="I46" s="34">
        <f t="shared" si="26"/>
        <v>33142999.57</v>
      </c>
      <c r="J46" s="34">
        <f t="shared" si="26"/>
        <v>1344682.73</v>
      </c>
      <c r="K46" s="34">
        <f t="shared" si="26"/>
        <v>0</v>
      </c>
      <c r="L46" s="34">
        <f t="shared" si="26"/>
        <v>30666548.859999999</v>
      </c>
      <c r="M46" s="34">
        <f t="shared" si="26"/>
        <v>29289706.060000002</v>
      </c>
      <c r="N46" s="34">
        <f t="shared" si="26"/>
        <v>1376842.8</v>
      </c>
      <c r="O46" s="34">
        <f t="shared" si="26"/>
        <v>0</v>
      </c>
      <c r="P46" s="34">
        <f t="shared" si="26"/>
        <v>3821133.4400000023</v>
      </c>
      <c r="Q46" s="34">
        <f t="shared" si="25"/>
        <v>3853293.5099999979</v>
      </c>
      <c r="R46" s="34">
        <f t="shared" si="25"/>
        <v>-32160.070000000065</v>
      </c>
      <c r="S46" s="34">
        <f t="shared" si="25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3"/>
        <v>34628286.259999998</v>
      </c>
      <c r="D47" s="29">
        <v>33332694</v>
      </c>
      <c r="E47" s="29">
        <v>1295592.26</v>
      </c>
      <c r="F47" s="29">
        <v>270000</v>
      </c>
      <c r="G47" s="29">
        <v>27449291</v>
      </c>
      <c r="H47" s="29">
        <f>I47+J47</f>
        <v>28061348.520000003</v>
      </c>
      <c r="I47" s="29">
        <v>27107757.260000002</v>
      </c>
      <c r="J47" s="29">
        <v>953591.26</v>
      </c>
      <c r="K47" s="29">
        <v>0</v>
      </c>
      <c r="L47" s="29">
        <f>M47+N47</f>
        <v>25053902.75</v>
      </c>
      <c r="M47" s="29">
        <v>24092425.41</v>
      </c>
      <c r="N47" s="29">
        <v>961477.34</v>
      </c>
      <c r="O47" s="29">
        <v>0</v>
      </c>
      <c r="P47" s="29">
        <f>H47-L47</f>
        <v>3007445.7700000033</v>
      </c>
      <c r="Q47" s="19">
        <f t="shared" si="25"/>
        <v>3015331.8500000015</v>
      </c>
      <c r="R47" s="19">
        <f t="shared" si="25"/>
        <v>-7886.0799999999581</v>
      </c>
      <c r="S47" s="19">
        <f t="shared" si="25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3"/>
        <v>7707492.4699999997</v>
      </c>
      <c r="D48" s="29">
        <v>7316401</v>
      </c>
      <c r="E48" s="29">
        <v>391091.47</v>
      </c>
      <c r="F48" s="29">
        <v>0</v>
      </c>
      <c r="G48" s="29">
        <v>6131743</v>
      </c>
      <c r="H48" s="29">
        <f>I48+J48</f>
        <v>6426333.7799999993</v>
      </c>
      <c r="I48" s="29">
        <v>6035242.3099999996</v>
      </c>
      <c r="J48" s="29">
        <v>391091.47</v>
      </c>
      <c r="K48" s="29">
        <v>0</v>
      </c>
      <c r="L48" s="29">
        <f>M48+N48</f>
        <v>5612646.1100000003</v>
      </c>
      <c r="M48" s="29">
        <v>5197280.6500000004</v>
      </c>
      <c r="N48" s="29">
        <v>415365.46</v>
      </c>
      <c r="O48" s="29">
        <v>0</v>
      </c>
      <c r="P48" s="29">
        <f>Q48+R48</f>
        <v>813687.66999999923</v>
      </c>
      <c r="Q48" s="19">
        <f t="shared" si="25"/>
        <v>837961.65999999922</v>
      </c>
      <c r="R48" s="19">
        <f t="shared" si="25"/>
        <v>-24273.990000000049</v>
      </c>
      <c r="S48" s="19">
        <f t="shared" si="25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3"/>
        <v>718921.88</v>
      </c>
      <c r="D49" s="34">
        <f>D50+D51</f>
        <v>550000</v>
      </c>
      <c r="E49" s="34">
        <f>E50+E51</f>
        <v>168921.88</v>
      </c>
      <c r="F49" s="34">
        <f t="shared" ref="F49:G49" si="27">F50+F51</f>
        <v>0</v>
      </c>
      <c r="G49" s="34">
        <f t="shared" si="27"/>
        <v>481204</v>
      </c>
      <c r="H49" s="34">
        <f>I49+J49</f>
        <v>432628.78</v>
      </c>
      <c r="I49" s="34">
        <f>I50+I51</f>
        <v>263706.90000000002</v>
      </c>
      <c r="J49" s="34">
        <f t="shared" ref="J49:K49" si="28">J50+J51</f>
        <v>168921.88</v>
      </c>
      <c r="K49" s="34">
        <f t="shared" si="28"/>
        <v>0</v>
      </c>
      <c r="L49" s="34">
        <f>L50+L51</f>
        <v>6338.89</v>
      </c>
      <c r="M49" s="34">
        <f>M50+M51</f>
        <v>6338.89</v>
      </c>
      <c r="N49" s="34">
        <f>N50+N51</f>
        <v>0</v>
      </c>
      <c r="O49" s="34">
        <f>O50+O51</f>
        <v>0</v>
      </c>
      <c r="P49" s="34">
        <f>P50+P51</f>
        <v>426289.89</v>
      </c>
      <c r="Q49" s="34">
        <f t="shared" si="25"/>
        <v>257368.01</v>
      </c>
      <c r="R49" s="34">
        <f t="shared" si="25"/>
        <v>168921.88</v>
      </c>
      <c r="S49" s="34">
        <f t="shared" si="25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3"/>
        <v>698921.88</v>
      </c>
      <c r="D50" s="19">
        <v>530000</v>
      </c>
      <c r="E50" s="19">
        <v>168921.88</v>
      </c>
      <c r="F50" s="19">
        <v>0</v>
      </c>
      <c r="G50" s="19">
        <v>461204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5"/>
        <v>243710.57</v>
      </c>
      <c r="R50" s="19">
        <f t="shared" si="25"/>
        <v>168921.88</v>
      </c>
      <c r="S50" s="19">
        <f t="shared" si="25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3"/>
        <v>20000</v>
      </c>
      <c r="D51" s="19">
        <v>20000</v>
      </c>
      <c r="E51" s="19">
        <v>0</v>
      </c>
      <c r="F51" s="19">
        <v>0</v>
      </c>
      <c r="G51" s="19">
        <v>20000</v>
      </c>
      <c r="H51" s="19">
        <f>I51+J51</f>
        <v>19996.330000000002</v>
      </c>
      <c r="I51" s="19">
        <v>19996.330000000002</v>
      </c>
      <c r="J51" s="19">
        <v>0</v>
      </c>
      <c r="K51" s="19">
        <v>0</v>
      </c>
      <c r="L51" s="19">
        <f>M51+N51</f>
        <v>6338.89</v>
      </c>
      <c r="M51" s="19">
        <v>6338.89</v>
      </c>
      <c r="N51" s="19">
        <v>0</v>
      </c>
      <c r="O51" s="19">
        <v>0</v>
      </c>
      <c r="P51" s="19">
        <f>Q51+R51</f>
        <v>13657.440000000002</v>
      </c>
      <c r="Q51" s="19">
        <f t="shared" si="25"/>
        <v>13657.440000000002</v>
      </c>
      <c r="R51" s="19">
        <f t="shared" si="25"/>
        <v>0</v>
      </c>
      <c r="S51" s="19">
        <f t="shared" si="25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3"/>
        <v>2122335.1800000002</v>
      </c>
      <c r="D52" s="34">
        <f>D53</f>
        <v>0</v>
      </c>
      <c r="E52" s="34">
        <f>E53</f>
        <v>2122335.1800000002</v>
      </c>
      <c r="F52" s="34">
        <f t="shared" ref="F52:G52" si="29">F53</f>
        <v>2122335.1800000002</v>
      </c>
      <c r="G52" s="34">
        <f t="shared" si="29"/>
        <v>0</v>
      </c>
      <c r="H52" s="34">
        <f>H53</f>
        <v>2122335.1800000002</v>
      </c>
      <c r="I52" s="34">
        <f t="shared" ref="I52:O52" si="30">I53</f>
        <v>0</v>
      </c>
      <c r="J52" s="34">
        <f t="shared" si="30"/>
        <v>2122335.1800000002</v>
      </c>
      <c r="K52" s="34">
        <f t="shared" si="30"/>
        <v>2122335.1800000002</v>
      </c>
      <c r="L52" s="34">
        <f t="shared" si="30"/>
        <v>4266503.3899999997</v>
      </c>
      <c r="M52" s="34">
        <f t="shared" si="30"/>
        <v>0</v>
      </c>
      <c r="N52" s="34">
        <f t="shared" si="30"/>
        <v>4266503.3899999997</v>
      </c>
      <c r="O52" s="34">
        <f t="shared" si="30"/>
        <v>4266503.3899999997</v>
      </c>
      <c r="P52" s="34">
        <f>P53</f>
        <v>-2144168.2099999995</v>
      </c>
      <c r="Q52" s="34">
        <f t="shared" si="25"/>
        <v>0</v>
      </c>
      <c r="R52" s="34">
        <f t="shared" si="25"/>
        <v>-2144168.2099999995</v>
      </c>
      <c r="S52" s="34">
        <f t="shared" si="25"/>
        <v>-2144168.2099999995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3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4266503.3899999997</v>
      </c>
      <c r="M53" s="19">
        <v>0</v>
      </c>
      <c r="N53" s="19">
        <v>4266503.3899999997</v>
      </c>
      <c r="O53" s="19">
        <v>4266503.3899999997</v>
      </c>
      <c r="P53" s="19">
        <f>Q53+R53</f>
        <v>-2144168.2099999995</v>
      </c>
      <c r="Q53" s="19">
        <f t="shared" si="25"/>
        <v>0</v>
      </c>
      <c r="R53" s="19">
        <f t="shared" si="25"/>
        <v>-2144168.2099999995</v>
      </c>
      <c r="S53" s="19">
        <f t="shared" si="25"/>
        <v>-2144168.2099999995</v>
      </c>
    </row>
    <row r="54" spans="1:19" ht="23.4" customHeight="1" x14ac:dyDescent="0.3">
      <c r="A54" s="18">
        <v>3240</v>
      </c>
      <c r="B54" s="16" t="s">
        <v>80</v>
      </c>
      <c r="C54" s="34">
        <f t="shared" si="23"/>
        <v>950685</v>
      </c>
      <c r="D54" s="34">
        <f>D55+D56</f>
        <v>950685</v>
      </c>
      <c r="E54" s="34">
        <f>E55+E56</f>
        <v>0</v>
      </c>
      <c r="F54" s="34">
        <f t="shared" ref="F54:S54" si="31">F55+F56</f>
        <v>0</v>
      </c>
      <c r="G54" s="34">
        <f t="shared" si="31"/>
        <v>685656</v>
      </c>
      <c r="H54" s="34">
        <f t="shared" si="31"/>
        <v>548522</v>
      </c>
      <c r="I54" s="34">
        <f t="shared" si="31"/>
        <v>548522</v>
      </c>
      <c r="J54" s="34">
        <f t="shared" si="31"/>
        <v>0</v>
      </c>
      <c r="K54" s="34">
        <f t="shared" si="31"/>
        <v>0</v>
      </c>
      <c r="L54" s="34">
        <f t="shared" si="31"/>
        <v>545776.67999999993</v>
      </c>
      <c r="M54" s="34">
        <f t="shared" si="31"/>
        <v>545776.67999999993</v>
      </c>
      <c r="N54" s="34">
        <f t="shared" si="31"/>
        <v>0</v>
      </c>
      <c r="O54" s="34">
        <f t="shared" si="31"/>
        <v>0</v>
      </c>
      <c r="P54" s="34">
        <f t="shared" si="31"/>
        <v>2745.320000000007</v>
      </c>
      <c r="Q54" s="34">
        <f t="shared" si="31"/>
        <v>2745.320000000007</v>
      </c>
      <c r="R54" s="34">
        <f t="shared" si="31"/>
        <v>0</v>
      </c>
      <c r="S54" s="34">
        <f t="shared" si="31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3"/>
        <v>158120</v>
      </c>
      <c r="D55" s="19">
        <v>158120</v>
      </c>
      <c r="E55" s="19">
        <v>0</v>
      </c>
      <c r="F55" s="19">
        <v>0</v>
      </c>
      <c r="G55" s="19">
        <v>158120</v>
      </c>
      <c r="H55" s="19">
        <f>I55+J55</f>
        <v>62120</v>
      </c>
      <c r="I55" s="19">
        <v>62120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13120</v>
      </c>
      <c r="Q55" s="19">
        <f t="shared" si="25"/>
        <v>13120</v>
      </c>
      <c r="R55" s="19">
        <f t="shared" si="25"/>
        <v>0</v>
      </c>
      <c r="S55" s="19">
        <f t="shared" si="25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3"/>
        <v>792565</v>
      </c>
      <c r="D56" s="19">
        <v>792565</v>
      </c>
      <c r="E56" s="19">
        <v>0</v>
      </c>
      <c r="F56" s="19">
        <v>0</v>
      </c>
      <c r="G56" s="19">
        <v>527536</v>
      </c>
      <c r="H56" s="19">
        <f>I56+J56</f>
        <v>486402</v>
      </c>
      <c r="I56" s="19">
        <v>486402</v>
      </c>
      <c r="J56" s="19">
        <v>0</v>
      </c>
      <c r="K56" s="19">
        <v>0</v>
      </c>
      <c r="L56" s="19">
        <f>M56+N56</f>
        <v>496776.68</v>
      </c>
      <c r="M56" s="19">
        <v>496776.68</v>
      </c>
      <c r="N56" s="19">
        <v>0</v>
      </c>
      <c r="O56" s="19">
        <v>0</v>
      </c>
      <c r="P56" s="19">
        <f>Q56+R56</f>
        <v>-10374.679999999993</v>
      </c>
      <c r="Q56" s="19">
        <f t="shared" si="25"/>
        <v>-10374.679999999993</v>
      </c>
      <c r="R56" s="19">
        <f t="shared" si="25"/>
        <v>0</v>
      </c>
      <c r="S56" s="19">
        <f t="shared" si="25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3"/>
        <v>86000</v>
      </c>
      <c r="D57" s="19">
        <f>D58</f>
        <v>86000</v>
      </c>
      <c r="E57" s="19">
        <f>E58</f>
        <v>0</v>
      </c>
      <c r="F57" s="19">
        <f t="shared" ref="F57:O58" si="32">F58</f>
        <v>0</v>
      </c>
      <c r="G57" s="19">
        <f t="shared" si="32"/>
        <v>66000</v>
      </c>
      <c r="H57" s="19">
        <f t="shared" si="32"/>
        <v>63000</v>
      </c>
      <c r="I57" s="19">
        <f t="shared" si="32"/>
        <v>63000</v>
      </c>
      <c r="J57" s="19">
        <f t="shared" si="32"/>
        <v>0</v>
      </c>
      <c r="K57" s="19">
        <f t="shared" si="32"/>
        <v>0</v>
      </c>
      <c r="L57" s="19">
        <f t="shared" si="32"/>
        <v>32000</v>
      </c>
      <c r="M57" s="19">
        <f t="shared" si="32"/>
        <v>32000</v>
      </c>
      <c r="N57" s="19">
        <f t="shared" si="32"/>
        <v>0</v>
      </c>
      <c r="O57" s="19">
        <f t="shared" si="32"/>
        <v>0</v>
      </c>
      <c r="P57" s="19">
        <f>P58</f>
        <v>31000</v>
      </c>
      <c r="Q57" s="19">
        <f t="shared" si="25"/>
        <v>31000</v>
      </c>
      <c r="R57" s="19">
        <f t="shared" si="25"/>
        <v>0</v>
      </c>
      <c r="S57" s="19">
        <f t="shared" si="25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3"/>
        <v>86000</v>
      </c>
      <c r="D58" s="34">
        <f>D59</f>
        <v>86000</v>
      </c>
      <c r="E58" s="34">
        <f>E59</f>
        <v>0</v>
      </c>
      <c r="F58" s="34">
        <f t="shared" si="32"/>
        <v>0</v>
      </c>
      <c r="G58" s="34">
        <f t="shared" si="32"/>
        <v>66000</v>
      </c>
      <c r="H58" s="34">
        <f t="shared" si="32"/>
        <v>63000</v>
      </c>
      <c r="I58" s="34">
        <f t="shared" si="32"/>
        <v>63000</v>
      </c>
      <c r="J58" s="34">
        <f t="shared" si="32"/>
        <v>0</v>
      </c>
      <c r="K58" s="34">
        <f t="shared" si="32"/>
        <v>0</v>
      </c>
      <c r="L58" s="34">
        <f t="shared" si="32"/>
        <v>32000</v>
      </c>
      <c r="M58" s="34">
        <f t="shared" si="32"/>
        <v>32000</v>
      </c>
      <c r="N58" s="34">
        <f t="shared" si="32"/>
        <v>0</v>
      </c>
      <c r="O58" s="34">
        <f t="shared" si="32"/>
        <v>0</v>
      </c>
      <c r="P58" s="34">
        <f>P59</f>
        <v>31000</v>
      </c>
      <c r="Q58" s="34">
        <f t="shared" si="25"/>
        <v>31000</v>
      </c>
      <c r="R58" s="34">
        <f t="shared" si="25"/>
        <v>0</v>
      </c>
      <c r="S58" s="34">
        <f t="shared" si="25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3"/>
        <v>86000</v>
      </c>
      <c r="D59" s="19">
        <v>86000</v>
      </c>
      <c r="E59" s="19">
        <v>0</v>
      </c>
      <c r="F59" s="19">
        <v>0</v>
      </c>
      <c r="G59" s="19">
        <v>66000</v>
      </c>
      <c r="H59" s="19">
        <f>I59+J59</f>
        <v>63000</v>
      </c>
      <c r="I59" s="19">
        <v>63000</v>
      </c>
      <c r="J59" s="19">
        <v>0</v>
      </c>
      <c r="K59" s="19">
        <v>0</v>
      </c>
      <c r="L59" s="19">
        <f>M59+N59</f>
        <v>32000</v>
      </c>
      <c r="M59" s="19">
        <v>32000</v>
      </c>
      <c r="N59" s="19">
        <v>0</v>
      </c>
      <c r="O59" s="19">
        <v>0</v>
      </c>
      <c r="P59" s="19">
        <f>Q59+R59</f>
        <v>31000</v>
      </c>
      <c r="Q59" s="19">
        <f t="shared" si="25"/>
        <v>31000</v>
      </c>
      <c r="R59" s="19">
        <f t="shared" si="25"/>
        <v>0</v>
      </c>
      <c r="S59" s="19">
        <f t="shared" si="25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3"/>
        <v>109900</v>
      </c>
      <c r="D60" s="34">
        <f>D61</f>
        <v>109900</v>
      </c>
      <c r="E60" s="34">
        <f>E61</f>
        <v>0</v>
      </c>
      <c r="F60" s="34">
        <f t="shared" ref="F60:O61" si="33">F61</f>
        <v>0</v>
      </c>
      <c r="G60" s="34">
        <f t="shared" si="33"/>
        <v>94260</v>
      </c>
      <c r="H60" s="34">
        <f t="shared" si="33"/>
        <v>94260</v>
      </c>
      <c r="I60" s="34">
        <f t="shared" si="33"/>
        <v>94260</v>
      </c>
      <c r="J60" s="34">
        <f t="shared" si="33"/>
        <v>0</v>
      </c>
      <c r="K60" s="34">
        <f t="shared" si="33"/>
        <v>0</v>
      </c>
      <c r="L60" s="34">
        <f t="shared" si="33"/>
        <v>93235</v>
      </c>
      <c r="M60" s="34">
        <f t="shared" si="33"/>
        <v>93235</v>
      </c>
      <c r="N60" s="34">
        <f t="shared" si="33"/>
        <v>0</v>
      </c>
      <c r="O60" s="34">
        <f t="shared" si="33"/>
        <v>0</v>
      </c>
      <c r="P60" s="34">
        <f>P61</f>
        <v>1025</v>
      </c>
      <c r="Q60" s="34">
        <f t="shared" si="25"/>
        <v>1025</v>
      </c>
      <c r="R60" s="34">
        <f t="shared" si="25"/>
        <v>0</v>
      </c>
      <c r="S60" s="34">
        <f t="shared" si="25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3"/>
        <v>109900</v>
      </c>
      <c r="D61" s="19">
        <f>D62</f>
        <v>109900</v>
      </c>
      <c r="E61" s="19">
        <f>E62</f>
        <v>0</v>
      </c>
      <c r="F61" s="19">
        <f t="shared" si="33"/>
        <v>0</v>
      </c>
      <c r="G61" s="19">
        <f>G62</f>
        <v>94260</v>
      </c>
      <c r="H61" s="19">
        <f t="shared" si="33"/>
        <v>94260</v>
      </c>
      <c r="I61" s="19">
        <f t="shared" si="33"/>
        <v>94260</v>
      </c>
      <c r="J61" s="19">
        <f t="shared" si="33"/>
        <v>0</v>
      </c>
      <c r="K61" s="19">
        <f t="shared" si="33"/>
        <v>0</v>
      </c>
      <c r="L61" s="19">
        <f t="shared" si="33"/>
        <v>93235</v>
      </c>
      <c r="M61" s="19">
        <f t="shared" si="33"/>
        <v>93235</v>
      </c>
      <c r="N61" s="19">
        <f t="shared" si="33"/>
        <v>0</v>
      </c>
      <c r="O61" s="19">
        <f t="shared" si="33"/>
        <v>0</v>
      </c>
      <c r="P61" s="19">
        <f>P62</f>
        <v>1025</v>
      </c>
      <c r="Q61" s="19">
        <f t="shared" si="25"/>
        <v>1025</v>
      </c>
      <c r="R61" s="19">
        <f t="shared" si="25"/>
        <v>0</v>
      </c>
      <c r="S61" s="19">
        <f t="shared" si="25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3"/>
        <v>109900</v>
      </c>
      <c r="D62" s="19">
        <v>109900</v>
      </c>
      <c r="E62" s="19">
        <v>0</v>
      </c>
      <c r="F62" s="19">
        <v>0</v>
      </c>
      <c r="G62" s="19">
        <v>94260</v>
      </c>
      <c r="H62" s="19">
        <f>I62+J62</f>
        <v>94260</v>
      </c>
      <c r="I62" s="19">
        <v>94260</v>
      </c>
      <c r="J62" s="19">
        <v>0</v>
      </c>
      <c r="K62" s="19">
        <v>0</v>
      </c>
      <c r="L62" s="19">
        <f>M62+N62</f>
        <v>93235</v>
      </c>
      <c r="M62" s="19">
        <v>93235</v>
      </c>
      <c r="N62" s="19">
        <v>0</v>
      </c>
      <c r="O62" s="19">
        <v>0</v>
      </c>
      <c r="P62" s="19">
        <f>Q62+R62</f>
        <v>1025</v>
      </c>
      <c r="Q62" s="19">
        <f t="shared" si="25"/>
        <v>1025</v>
      </c>
      <c r="R62" s="19">
        <f t="shared" si="25"/>
        <v>0</v>
      </c>
      <c r="S62" s="19">
        <f t="shared" si="25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3"/>
        <v>17045835</v>
      </c>
      <c r="D63" s="34">
        <f>D64+D66+D67</f>
        <v>16020393</v>
      </c>
      <c r="E63" s="34">
        <f>E64+E66+E67</f>
        <v>1025442</v>
      </c>
      <c r="F63" s="34">
        <f t="shared" ref="F63:O63" si="34">F64+F66+F67</f>
        <v>0</v>
      </c>
      <c r="G63" s="34">
        <f t="shared" si="34"/>
        <v>14137395</v>
      </c>
      <c r="H63" s="34">
        <f t="shared" si="34"/>
        <v>14877765.459999999</v>
      </c>
      <c r="I63" s="34">
        <f t="shared" si="34"/>
        <v>13858626.1</v>
      </c>
      <c r="J63" s="34">
        <f t="shared" si="34"/>
        <v>1019139.36</v>
      </c>
      <c r="K63" s="34">
        <f t="shared" si="34"/>
        <v>0</v>
      </c>
      <c r="L63" s="34">
        <f t="shared" si="34"/>
        <v>13028312.969999999</v>
      </c>
      <c r="M63" s="34">
        <f t="shared" si="34"/>
        <v>12185470.279999999</v>
      </c>
      <c r="N63" s="34">
        <f t="shared" si="34"/>
        <v>842842.69</v>
      </c>
      <c r="O63" s="34">
        <f t="shared" si="34"/>
        <v>745000</v>
      </c>
      <c r="P63" s="34">
        <f>P64+P65+P67</f>
        <v>1849452.49</v>
      </c>
      <c r="Q63" s="34">
        <f t="shared" si="25"/>
        <v>1673155.8200000003</v>
      </c>
      <c r="R63" s="34">
        <f t="shared" si="25"/>
        <v>176296.67000000004</v>
      </c>
      <c r="S63" s="34">
        <f t="shared" si="25"/>
        <v>-745000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3"/>
        <v>17038561</v>
      </c>
      <c r="D64" s="34">
        <v>16013119</v>
      </c>
      <c r="E64" s="34">
        <v>1025442</v>
      </c>
      <c r="F64" s="34">
        <v>0</v>
      </c>
      <c r="G64" s="34">
        <v>14130121</v>
      </c>
      <c r="H64" s="34">
        <f>I64+J64</f>
        <v>14872111.379999999</v>
      </c>
      <c r="I64" s="34">
        <v>13852972.02</v>
      </c>
      <c r="J64" s="34">
        <v>1019139.36</v>
      </c>
      <c r="K64" s="34">
        <v>0</v>
      </c>
      <c r="L64" s="34">
        <f>M64+N64</f>
        <v>13028312.969999999</v>
      </c>
      <c r="M64" s="34">
        <v>12185470.279999999</v>
      </c>
      <c r="N64" s="34">
        <v>842842.69</v>
      </c>
      <c r="O64" s="34">
        <v>745000</v>
      </c>
      <c r="P64" s="34">
        <f>Q64+R64</f>
        <v>1843798.4100000001</v>
      </c>
      <c r="Q64" s="34">
        <f t="shared" si="25"/>
        <v>1667501.7400000002</v>
      </c>
      <c r="R64" s="34">
        <f t="shared" si="25"/>
        <v>176296.67000000004</v>
      </c>
      <c r="S64" s="34">
        <f t="shared" si="25"/>
        <v>-745000</v>
      </c>
    </row>
    <row r="65" spans="1:19" ht="43.8" customHeight="1" x14ac:dyDescent="0.3">
      <c r="A65" s="18">
        <v>6080</v>
      </c>
      <c r="B65" s="16" t="s">
        <v>90</v>
      </c>
      <c r="C65" s="34">
        <f t="shared" si="23"/>
        <v>7208</v>
      </c>
      <c r="D65" s="34">
        <v>7208</v>
      </c>
      <c r="E65" s="34">
        <f>E66</f>
        <v>0</v>
      </c>
      <c r="F65" s="34">
        <f t="shared" ref="F65:O65" si="35">F66</f>
        <v>0</v>
      </c>
      <c r="G65" s="34">
        <f t="shared" si="35"/>
        <v>5703</v>
      </c>
      <c r="H65" s="34">
        <f t="shared" si="35"/>
        <v>4083.93</v>
      </c>
      <c r="I65" s="34">
        <f t="shared" si="35"/>
        <v>4083.93</v>
      </c>
      <c r="J65" s="34">
        <f t="shared" si="35"/>
        <v>0</v>
      </c>
      <c r="K65" s="34">
        <f t="shared" si="35"/>
        <v>0</v>
      </c>
      <c r="L65" s="34">
        <f t="shared" si="35"/>
        <v>0</v>
      </c>
      <c r="M65" s="34">
        <f t="shared" si="35"/>
        <v>0</v>
      </c>
      <c r="N65" s="34">
        <f t="shared" si="35"/>
        <v>0</v>
      </c>
      <c r="O65" s="34">
        <f t="shared" si="35"/>
        <v>0</v>
      </c>
      <c r="P65" s="34">
        <f>P66</f>
        <v>4083.93</v>
      </c>
      <c r="Q65" s="34">
        <f t="shared" si="25"/>
        <v>4083.93</v>
      </c>
      <c r="R65" s="34">
        <f t="shared" si="25"/>
        <v>0</v>
      </c>
      <c r="S65" s="34">
        <f t="shared" si="25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3"/>
        <v>5703</v>
      </c>
      <c r="D66" s="19">
        <v>5703</v>
      </c>
      <c r="E66" s="19">
        <v>0</v>
      </c>
      <c r="F66" s="19">
        <v>0</v>
      </c>
      <c r="G66" s="19">
        <v>5703</v>
      </c>
      <c r="H66" s="19">
        <f>I66+J66</f>
        <v>4083.93</v>
      </c>
      <c r="I66" s="19">
        <v>4083.93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4083.93</v>
      </c>
      <c r="Q66" s="19">
        <f t="shared" si="25"/>
        <v>4083.93</v>
      </c>
      <c r="R66" s="19">
        <f t="shared" si="25"/>
        <v>0</v>
      </c>
      <c r="S66" s="19">
        <f t="shared" si="25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3"/>
        <v>1571</v>
      </c>
      <c r="D67" s="34">
        <v>1571</v>
      </c>
      <c r="E67" s="34">
        <v>0</v>
      </c>
      <c r="F67" s="34">
        <v>0</v>
      </c>
      <c r="G67" s="34">
        <v>1571</v>
      </c>
      <c r="H67" s="34">
        <f>I67+J67</f>
        <v>1570.15</v>
      </c>
      <c r="I67" s="34">
        <v>1570.15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1570.15</v>
      </c>
      <c r="Q67" s="34">
        <f t="shared" si="25"/>
        <v>1570.15</v>
      </c>
      <c r="R67" s="34">
        <f t="shared" si="25"/>
        <v>0</v>
      </c>
      <c r="S67" s="34">
        <f t="shared" si="25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3"/>
        <v>2075363</v>
      </c>
      <c r="D68" s="34">
        <f>D69</f>
        <v>1926363</v>
      </c>
      <c r="E68" s="34">
        <f>E69</f>
        <v>149000</v>
      </c>
      <c r="F68" s="34">
        <f t="shared" ref="F68:O68" si="36">F69</f>
        <v>149000</v>
      </c>
      <c r="G68" s="34">
        <f t="shared" si="36"/>
        <v>1752433</v>
      </c>
      <c r="H68" s="34">
        <f t="shared" si="36"/>
        <v>1595821.1</v>
      </c>
      <c r="I68" s="34">
        <f t="shared" si="36"/>
        <v>1446821.1</v>
      </c>
      <c r="J68" s="34">
        <f t="shared" si="36"/>
        <v>149000</v>
      </c>
      <c r="K68" s="34">
        <f t="shared" si="36"/>
        <v>149000</v>
      </c>
      <c r="L68" s="34">
        <f t="shared" si="36"/>
        <v>534759.26</v>
      </c>
      <c r="M68" s="34">
        <f t="shared" si="36"/>
        <v>355891.26</v>
      </c>
      <c r="N68" s="34">
        <f t="shared" si="36"/>
        <v>178868</v>
      </c>
      <c r="O68" s="34">
        <f t="shared" si="36"/>
        <v>74500</v>
      </c>
      <c r="P68" s="34">
        <f>P69</f>
        <v>1061061.8400000001</v>
      </c>
      <c r="Q68" s="34">
        <f t="shared" si="25"/>
        <v>1090929.8400000001</v>
      </c>
      <c r="R68" s="34">
        <f t="shared" si="25"/>
        <v>-29868</v>
      </c>
      <c r="S68" s="34">
        <f t="shared" si="25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3"/>
        <v>2075363</v>
      </c>
      <c r="D69" s="19">
        <f>D70+D71</f>
        <v>1926363</v>
      </c>
      <c r="E69" s="19">
        <f>E70+E71</f>
        <v>149000</v>
      </c>
      <c r="F69" s="19">
        <f t="shared" ref="F69:O69" si="37">F70+F71</f>
        <v>149000</v>
      </c>
      <c r="G69" s="19">
        <f t="shared" si="37"/>
        <v>1752433</v>
      </c>
      <c r="H69" s="19">
        <f t="shared" si="37"/>
        <v>1595821.1</v>
      </c>
      <c r="I69" s="19">
        <f t="shared" si="37"/>
        <v>1446821.1</v>
      </c>
      <c r="J69" s="19">
        <f t="shared" si="37"/>
        <v>149000</v>
      </c>
      <c r="K69" s="19">
        <f t="shared" si="37"/>
        <v>149000</v>
      </c>
      <c r="L69" s="19">
        <f t="shared" si="37"/>
        <v>534759.26</v>
      </c>
      <c r="M69" s="19">
        <f t="shared" si="37"/>
        <v>355891.26</v>
      </c>
      <c r="N69" s="19">
        <f t="shared" si="37"/>
        <v>178868</v>
      </c>
      <c r="O69" s="19">
        <f t="shared" si="37"/>
        <v>74500</v>
      </c>
      <c r="P69" s="19">
        <f>P70+P71</f>
        <v>1061061.8400000001</v>
      </c>
      <c r="Q69" s="19">
        <f t="shared" si="25"/>
        <v>1090929.8400000001</v>
      </c>
      <c r="R69" s="19">
        <f t="shared" si="25"/>
        <v>-29868</v>
      </c>
      <c r="S69" s="19">
        <f t="shared" si="25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3"/>
        <v>1832925</v>
      </c>
      <c r="D70" s="19">
        <v>1683925</v>
      </c>
      <c r="E70" s="19">
        <v>149000</v>
      </c>
      <c r="F70" s="19">
        <v>149000</v>
      </c>
      <c r="G70" s="19">
        <v>1519710</v>
      </c>
      <c r="H70" s="19">
        <f>I70+J70</f>
        <v>1551896.1</v>
      </c>
      <c r="I70" s="19">
        <v>1402896.1</v>
      </c>
      <c r="J70" s="19">
        <v>149000</v>
      </c>
      <c r="K70" s="19">
        <v>149000</v>
      </c>
      <c r="L70" s="19">
        <f>M70+N70</f>
        <v>466596.26</v>
      </c>
      <c r="M70" s="19">
        <v>287728.26</v>
      </c>
      <c r="N70" s="19">
        <v>178868</v>
      </c>
      <c r="O70" s="19">
        <v>74500</v>
      </c>
      <c r="P70" s="19">
        <f>Q70+R70</f>
        <v>1085299.8400000001</v>
      </c>
      <c r="Q70" s="19">
        <f t="shared" si="25"/>
        <v>1115167.8400000001</v>
      </c>
      <c r="R70" s="19">
        <f t="shared" si="25"/>
        <v>-29868</v>
      </c>
      <c r="S70" s="19">
        <f t="shared" si="25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3"/>
        <v>242438</v>
      </c>
      <c r="D71" s="19">
        <v>242438</v>
      </c>
      <c r="E71" s="19">
        <v>0</v>
      </c>
      <c r="F71" s="19">
        <v>0</v>
      </c>
      <c r="G71" s="19">
        <v>232723</v>
      </c>
      <c r="H71" s="19">
        <f>I71+J71</f>
        <v>43925</v>
      </c>
      <c r="I71" s="19">
        <v>43925</v>
      </c>
      <c r="J71" s="19">
        <v>0</v>
      </c>
      <c r="K71" s="19">
        <v>0</v>
      </c>
      <c r="L71" s="19">
        <f>M71+N71</f>
        <v>68163</v>
      </c>
      <c r="M71" s="19">
        <v>68163</v>
      </c>
      <c r="N71" s="19">
        <v>0</v>
      </c>
      <c r="O71" s="19">
        <v>0</v>
      </c>
      <c r="P71" s="19">
        <f>Q71+R71</f>
        <v>-24238</v>
      </c>
      <c r="Q71" s="19">
        <f t="shared" si="25"/>
        <v>-24238</v>
      </c>
      <c r="R71" s="19">
        <f t="shared" si="25"/>
        <v>0</v>
      </c>
      <c r="S71" s="19">
        <f t="shared" si="25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3"/>
        <v>299707</v>
      </c>
      <c r="D72" s="34">
        <f>D73+D75</f>
        <v>299707</v>
      </c>
      <c r="E72" s="34">
        <f>E73+E75</f>
        <v>0</v>
      </c>
      <c r="F72" s="34">
        <f t="shared" ref="F72:O72" si="38">F73+F75</f>
        <v>0</v>
      </c>
      <c r="G72" s="34">
        <f t="shared" si="38"/>
        <v>299707</v>
      </c>
      <c r="H72" s="34">
        <f t="shared" si="38"/>
        <v>28058.400000000001</v>
      </c>
      <c r="I72" s="34">
        <f t="shared" si="38"/>
        <v>28058.400000000001</v>
      </c>
      <c r="J72" s="34">
        <f t="shared" si="38"/>
        <v>0</v>
      </c>
      <c r="K72" s="34">
        <f t="shared" si="38"/>
        <v>0</v>
      </c>
      <c r="L72" s="34">
        <f t="shared" si="38"/>
        <v>0</v>
      </c>
      <c r="M72" s="34">
        <f t="shared" si="38"/>
        <v>0</v>
      </c>
      <c r="N72" s="34">
        <f t="shared" si="38"/>
        <v>0</v>
      </c>
      <c r="O72" s="34">
        <f t="shared" si="38"/>
        <v>0</v>
      </c>
      <c r="P72" s="34">
        <f>P73+P75</f>
        <v>28058.400000000001</v>
      </c>
      <c r="Q72" s="34">
        <f t="shared" si="25"/>
        <v>28058.400000000001</v>
      </c>
      <c r="R72" s="34">
        <f t="shared" si="25"/>
        <v>0</v>
      </c>
      <c r="S72" s="34">
        <f t="shared" si="25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3"/>
        <v>99707</v>
      </c>
      <c r="D73" s="19">
        <f>D74</f>
        <v>99707</v>
      </c>
      <c r="E73" s="19">
        <f>E74</f>
        <v>0</v>
      </c>
      <c r="F73" s="19">
        <f t="shared" ref="F73:O73" si="39">F74</f>
        <v>0</v>
      </c>
      <c r="G73" s="19">
        <f t="shared" si="39"/>
        <v>99707</v>
      </c>
      <c r="H73" s="19">
        <f t="shared" si="39"/>
        <v>28058.400000000001</v>
      </c>
      <c r="I73" s="19">
        <f t="shared" si="39"/>
        <v>28058.400000000001</v>
      </c>
      <c r="J73" s="19">
        <f t="shared" si="39"/>
        <v>0</v>
      </c>
      <c r="K73" s="19">
        <f t="shared" si="39"/>
        <v>0</v>
      </c>
      <c r="L73" s="19">
        <f t="shared" si="39"/>
        <v>0</v>
      </c>
      <c r="M73" s="19">
        <f t="shared" si="39"/>
        <v>0</v>
      </c>
      <c r="N73" s="19">
        <f t="shared" si="39"/>
        <v>0</v>
      </c>
      <c r="O73" s="19">
        <f t="shared" si="39"/>
        <v>0</v>
      </c>
      <c r="P73" s="19">
        <f>P74</f>
        <v>28058.400000000001</v>
      </c>
      <c r="Q73" s="19">
        <f t="shared" si="25"/>
        <v>28058.400000000001</v>
      </c>
      <c r="R73" s="19">
        <f t="shared" si="25"/>
        <v>0</v>
      </c>
      <c r="S73" s="19">
        <f t="shared" si="25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3"/>
        <v>99707</v>
      </c>
      <c r="D74" s="19">
        <v>99707</v>
      </c>
      <c r="E74" s="19">
        <v>0</v>
      </c>
      <c r="F74" s="19">
        <v>0</v>
      </c>
      <c r="G74" s="19">
        <v>99707</v>
      </c>
      <c r="H74" s="19">
        <f>I74+J74</f>
        <v>28058.400000000001</v>
      </c>
      <c r="I74" s="19">
        <v>28058.400000000001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28058.400000000001</v>
      </c>
      <c r="Q74" s="19">
        <f t="shared" si="25"/>
        <v>28058.400000000001</v>
      </c>
      <c r="R74" s="19">
        <f t="shared" si="25"/>
        <v>0</v>
      </c>
      <c r="S74" s="19">
        <f t="shared" si="25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3"/>
        <v>200000</v>
      </c>
      <c r="D75" s="34">
        <f>D76</f>
        <v>200000</v>
      </c>
      <c r="E75" s="34">
        <f>E76</f>
        <v>0</v>
      </c>
      <c r="F75" s="34">
        <f t="shared" ref="F75:O75" si="40">F76</f>
        <v>0</v>
      </c>
      <c r="G75" s="34">
        <f t="shared" si="40"/>
        <v>200000</v>
      </c>
      <c r="H75" s="34">
        <f t="shared" si="40"/>
        <v>0</v>
      </c>
      <c r="I75" s="34">
        <f t="shared" si="40"/>
        <v>0</v>
      </c>
      <c r="J75" s="34">
        <f t="shared" si="40"/>
        <v>0</v>
      </c>
      <c r="K75" s="34">
        <f t="shared" si="40"/>
        <v>0</v>
      </c>
      <c r="L75" s="34">
        <f t="shared" si="40"/>
        <v>0</v>
      </c>
      <c r="M75" s="34">
        <f t="shared" si="40"/>
        <v>0</v>
      </c>
      <c r="N75" s="34">
        <f t="shared" si="40"/>
        <v>0</v>
      </c>
      <c r="O75" s="34">
        <f t="shared" si="40"/>
        <v>0</v>
      </c>
      <c r="P75" s="34">
        <f>P76</f>
        <v>0</v>
      </c>
      <c r="Q75" s="34">
        <f t="shared" si="25"/>
        <v>0</v>
      </c>
      <c r="R75" s="34">
        <f t="shared" si="25"/>
        <v>0</v>
      </c>
      <c r="S75" s="34">
        <f t="shared" si="25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3"/>
        <v>200000</v>
      </c>
      <c r="D76" s="19">
        <v>200000</v>
      </c>
      <c r="E76" s="19">
        <v>0</v>
      </c>
      <c r="F76" s="19">
        <v>0</v>
      </c>
      <c r="G76" s="19">
        <v>200000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5"/>
        <v>0</v>
      </c>
      <c r="R76" s="19">
        <f t="shared" si="25"/>
        <v>0</v>
      </c>
      <c r="S76" s="19">
        <f t="shared" si="25"/>
        <v>0</v>
      </c>
    </row>
    <row r="77" spans="1:19" ht="31.2" customHeight="1" x14ac:dyDescent="0.3">
      <c r="A77" s="98" t="s">
        <v>125</v>
      </c>
      <c r="B77" s="99"/>
      <c r="C77" s="30">
        <f t="shared" si="23"/>
        <v>137636413.78999999</v>
      </c>
      <c r="D77" s="31">
        <f>D43+D45+D57+D60+D63+D68+D72</f>
        <v>126862903</v>
      </c>
      <c r="E77" s="31">
        <f>E43+E45+E57+E60+E63+E68+E72</f>
        <v>10773510.789999999</v>
      </c>
      <c r="F77" s="31">
        <f t="shared" ref="F77:G77" si="41">F43+F45+F57+F60+F63+F68+F72</f>
        <v>8161852.1799999997</v>
      </c>
      <c r="G77" s="31">
        <f t="shared" si="41"/>
        <v>107203859</v>
      </c>
      <c r="H77" s="31">
        <f>H43+H45+H57+H60+H63+H68+H72</f>
        <v>108598066.10000001</v>
      </c>
      <c r="I77" s="31">
        <f t="shared" ref="I77:O77" si="42">I43+I45+I57+I60+I63+I68+I72</f>
        <v>103429742.09999999</v>
      </c>
      <c r="J77" s="31">
        <f t="shared" si="42"/>
        <v>5168324</v>
      </c>
      <c r="K77" s="31">
        <f t="shared" si="42"/>
        <v>2618732.9400000004</v>
      </c>
      <c r="L77" s="31">
        <f t="shared" si="42"/>
        <v>92735034.769999996</v>
      </c>
      <c r="M77" s="31">
        <f t="shared" si="42"/>
        <v>85861416.890000001</v>
      </c>
      <c r="N77" s="31">
        <f t="shared" si="42"/>
        <v>6873617.879999999</v>
      </c>
      <c r="O77" s="31">
        <f t="shared" si="42"/>
        <v>5294431.3899999997</v>
      </c>
      <c r="P77" s="31">
        <f>P43+P45+P57+P60+P63+P68+P72</f>
        <v>15863031.330000006</v>
      </c>
      <c r="Q77" s="31">
        <f t="shared" si="25"/>
        <v>17568325.209999993</v>
      </c>
      <c r="R77" s="31">
        <f t="shared" si="25"/>
        <v>-1705293.879999999</v>
      </c>
      <c r="S77" s="31">
        <f t="shared" si="25"/>
        <v>-2675698.4499999993</v>
      </c>
    </row>
    <row r="78" spans="1:19" s="55" customFormat="1" ht="45" customHeight="1" x14ac:dyDescent="0.3">
      <c r="A78" s="100" t="s">
        <v>144</v>
      </c>
      <c r="B78" s="101"/>
      <c r="C78" s="71">
        <f t="shared" ref="C78:D85" si="43">D78+E78</f>
        <v>1166308</v>
      </c>
      <c r="D78" s="71">
        <f t="shared" ref="D78:O78" si="44">D79+E85</f>
        <v>-6995544.1799999997</v>
      </c>
      <c r="E78" s="71">
        <f t="shared" si="44"/>
        <v>8161852.1799999997</v>
      </c>
      <c r="F78" s="71">
        <f t="shared" si="44"/>
        <v>8161852.1799999997</v>
      </c>
      <c r="G78" s="71">
        <f t="shared" si="44"/>
        <v>0</v>
      </c>
      <c r="H78" s="71">
        <f t="shared" si="44"/>
        <v>-7453519.8999999994</v>
      </c>
      <c r="I78" s="71">
        <f t="shared" si="44"/>
        <v>-10072252.84</v>
      </c>
      <c r="J78" s="71">
        <f t="shared" si="44"/>
        <v>2618732.94</v>
      </c>
      <c r="K78" s="71">
        <f t="shared" si="44"/>
        <v>2618732.94</v>
      </c>
      <c r="L78" s="71">
        <f t="shared" si="44"/>
        <v>-4618089.8900000006</v>
      </c>
      <c r="M78" s="71">
        <f t="shared" si="44"/>
        <v>-9912521.2800000012</v>
      </c>
      <c r="N78" s="71">
        <f t="shared" si="44"/>
        <v>5294431.3899999997</v>
      </c>
      <c r="O78" s="71">
        <f t="shared" si="44"/>
        <v>5294431.3899999997</v>
      </c>
      <c r="P78" s="72">
        <f>Q78+R78</f>
        <v>-2835430.0099999984</v>
      </c>
      <c r="Q78" s="73">
        <f t="shared" ref="Q78:T85" si="45">I78-M78</f>
        <v>-159731.55999999866</v>
      </c>
      <c r="R78" s="73">
        <f t="shared" si="45"/>
        <v>-2675698.4499999997</v>
      </c>
      <c r="S78" s="73">
        <f t="shared" si="45"/>
        <v>-2675698.4499999997</v>
      </c>
    </row>
    <row r="79" spans="1:19" s="56" customFormat="1" ht="42" customHeight="1" x14ac:dyDescent="0.35">
      <c r="A79" s="102" t="s">
        <v>145</v>
      </c>
      <c r="B79" s="103"/>
      <c r="C79" s="74">
        <f t="shared" si="43"/>
        <v>1166308</v>
      </c>
      <c r="D79" s="74">
        <f>D80-D81+D82+D83+D84</f>
        <v>-6995544.1799999997</v>
      </c>
      <c r="E79" s="74">
        <f t="shared" ref="E79:O79" si="46">E80-E81+E82+E83+E84</f>
        <v>8161852.1799999997</v>
      </c>
      <c r="F79" s="74">
        <f t="shared" si="46"/>
        <v>8161852.1799999997</v>
      </c>
      <c r="G79" s="74">
        <f t="shared" si="46"/>
        <v>0</v>
      </c>
      <c r="H79" s="74">
        <f t="shared" si="46"/>
        <v>-7453519.8999999994</v>
      </c>
      <c r="I79" s="74">
        <f t="shared" si="46"/>
        <v>-10072252.84</v>
      </c>
      <c r="J79" s="74">
        <f t="shared" si="46"/>
        <v>2618732.94</v>
      </c>
      <c r="K79" s="74">
        <f t="shared" si="46"/>
        <v>2618732.94</v>
      </c>
      <c r="L79" s="74">
        <f t="shared" si="46"/>
        <v>-4618089.8900000006</v>
      </c>
      <c r="M79" s="74">
        <f t="shared" si="46"/>
        <v>-9912521.2800000012</v>
      </c>
      <c r="N79" s="74">
        <f t="shared" si="46"/>
        <v>5294431.3899999997</v>
      </c>
      <c r="O79" s="74">
        <f t="shared" si="46"/>
        <v>5294431.3899999997</v>
      </c>
      <c r="P79" s="75">
        <f>Q79+R79</f>
        <v>-2835430.0099999984</v>
      </c>
      <c r="Q79" s="75">
        <f t="shared" si="45"/>
        <v>-159731.55999999866</v>
      </c>
      <c r="R79" s="75">
        <f t="shared" si="45"/>
        <v>-2675698.4499999997</v>
      </c>
      <c r="S79" s="75">
        <f t="shared" si="45"/>
        <v>-2675698.4499999997</v>
      </c>
    </row>
    <row r="80" spans="1:19" s="60" customFormat="1" ht="45" customHeight="1" x14ac:dyDescent="0.35">
      <c r="A80" s="79">
        <v>208100</v>
      </c>
      <c r="B80" s="80" t="s">
        <v>146</v>
      </c>
      <c r="C80" s="76">
        <f t="shared" si="43"/>
        <v>1216308.46</v>
      </c>
      <c r="D80" s="77">
        <v>1216308.46</v>
      </c>
      <c r="E80" s="77">
        <v>0</v>
      </c>
      <c r="F80" s="77">
        <v>0</v>
      </c>
      <c r="G80" s="77">
        <v>0</v>
      </c>
      <c r="H80" s="76">
        <f t="shared" ref="H80:I85" si="47">I80+J80</f>
        <v>1216308.46</v>
      </c>
      <c r="I80" s="77">
        <v>1216308.46</v>
      </c>
      <c r="J80" s="77">
        <v>0</v>
      </c>
      <c r="K80" s="77">
        <v>0</v>
      </c>
      <c r="L80" s="76">
        <f t="shared" ref="L80:L82" si="48">M80+N80</f>
        <v>4824589.74</v>
      </c>
      <c r="M80" s="77">
        <v>4750089.74</v>
      </c>
      <c r="N80" s="77">
        <v>74500</v>
      </c>
      <c r="O80" s="77">
        <v>74500</v>
      </c>
      <c r="P80" s="77">
        <f>H80-L80</f>
        <v>-3608281.2800000003</v>
      </c>
      <c r="Q80" s="77">
        <f t="shared" si="45"/>
        <v>-3533781.2800000003</v>
      </c>
      <c r="R80" s="77">
        <f t="shared" si="45"/>
        <v>-74500</v>
      </c>
      <c r="S80" s="77">
        <f t="shared" si="45"/>
        <v>-74500</v>
      </c>
    </row>
    <row r="81" spans="1:20" s="60" customFormat="1" ht="47.4" customHeight="1" x14ac:dyDescent="0.35">
      <c r="A81" s="79">
        <v>208200</v>
      </c>
      <c r="B81" s="80" t="s">
        <v>147</v>
      </c>
      <c r="C81" s="76">
        <f t="shared" si="43"/>
        <v>50000.46</v>
      </c>
      <c r="D81" s="77">
        <v>50000.46</v>
      </c>
      <c r="E81" s="77">
        <v>0</v>
      </c>
      <c r="F81" s="77">
        <v>0</v>
      </c>
      <c r="G81" s="77">
        <v>0</v>
      </c>
      <c r="H81" s="76">
        <f t="shared" si="47"/>
        <v>8669828.3599999994</v>
      </c>
      <c r="I81" s="77">
        <v>8669828.3599999994</v>
      </c>
      <c r="J81" s="77">
        <v>0</v>
      </c>
      <c r="K81" s="77">
        <v>0</v>
      </c>
      <c r="L81" s="76">
        <f t="shared" si="48"/>
        <v>9442679.6300000008</v>
      </c>
      <c r="M81" s="77">
        <v>9442679.6300000008</v>
      </c>
      <c r="N81" s="77">
        <v>0</v>
      </c>
      <c r="O81" s="77">
        <v>0</v>
      </c>
      <c r="P81" s="77">
        <f>H81-L81</f>
        <v>-772851.27000000142</v>
      </c>
      <c r="Q81" s="77">
        <f t="shared" si="45"/>
        <v>-772851.27000000142</v>
      </c>
      <c r="R81" s="77">
        <f t="shared" si="45"/>
        <v>0</v>
      </c>
      <c r="S81" s="77">
        <f t="shared" si="45"/>
        <v>0</v>
      </c>
    </row>
    <row r="82" spans="1:20" s="60" customFormat="1" ht="47.4" hidden="1" customHeight="1" x14ac:dyDescent="0.35">
      <c r="A82" s="81"/>
      <c r="B82" s="81"/>
      <c r="C82" s="74">
        <f t="shared" si="43"/>
        <v>0</v>
      </c>
      <c r="D82" s="75">
        <v>0</v>
      </c>
      <c r="E82" s="75">
        <v>0</v>
      </c>
      <c r="F82" s="75">
        <v>0</v>
      </c>
      <c r="G82" s="75">
        <v>0</v>
      </c>
      <c r="H82" s="74">
        <f t="shared" si="47"/>
        <v>0</v>
      </c>
      <c r="I82" s="75">
        <v>0</v>
      </c>
      <c r="J82" s="75">
        <v>0</v>
      </c>
      <c r="K82" s="75">
        <v>0</v>
      </c>
      <c r="L82" s="74">
        <f t="shared" si="48"/>
        <v>0</v>
      </c>
      <c r="M82" s="75"/>
      <c r="N82" s="75">
        <v>0</v>
      </c>
      <c r="O82" s="75">
        <v>0</v>
      </c>
      <c r="P82" s="75">
        <v>0</v>
      </c>
      <c r="Q82" s="75">
        <f t="shared" si="45"/>
        <v>0</v>
      </c>
      <c r="R82" s="75">
        <f t="shared" si="45"/>
        <v>0</v>
      </c>
      <c r="S82" s="75">
        <f t="shared" si="45"/>
        <v>0</v>
      </c>
    </row>
    <row r="83" spans="1:20" s="60" customFormat="1" ht="63.6" hidden="1" customHeight="1" x14ac:dyDescent="0.35">
      <c r="A83" s="79">
        <v>208320</v>
      </c>
      <c r="B83" s="81"/>
      <c r="C83" s="74">
        <f t="shared" si="43"/>
        <v>0</v>
      </c>
      <c r="D83" s="75"/>
      <c r="E83" s="75"/>
      <c r="F83" s="75">
        <v>0</v>
      </c>
      <c r="G83" s="75">
        <v>0</v>
      </c>
      <c r="H83" s="74">
        <f t="shared" si="47"/>
        <v>0</v>
      </c>
      <c r="I83" s="75"/>
      <c r="J83" s="75"/>
      <c r="K83" s="75">
        <v>0</v>
      </c>
      <c r="L83" s="74">
        <f>M83+N83</f>
        <v>0</v>
      </c>
      <c r="M83" s="75"/>
      <c r="N83" s="75"/>
      <c r="O83" s="75"/>
      <c r="P83" s="75">
        <v>0</v>
      </c>
      <c r="Q83" s="75">
        <f t="shared" si="45"/>
        <v>0</v>
      </c>
      <c r="R83" s="75">
        <f t="shared" si="45"/>
        <v>0</v>
      </c>
      <c r="S83" s="75">
        <f t="shared" si="45"/>
        <v>0</v>
      </c>
    </row>
    <row r="84" spans="1:20" s="55" customFormat="1" ht="91.2" customHeight="1" x14ac:dyDescent="0.3">
      <c r="A84" s="78">
        <v>208400</v>
      </c>
      <c r="B84" s="80" t="s">
        <v>149</v>
      </c>
      <c r="C84" s="74">
        <f t="shared" si="43"/>
        <v>0</v>
      </c>
      <c r="D84" s="75">
        <v>-8161852.1799999997</v>
      </c>
      <c r="E84" s="75">
        <f>-D84</f>
        <v>8161852.1799999997</v>
      </c>
      <c r="F84" s="75">
        <f>E84</f>
        <v>8161852.1799999997</v>
      </c>
      <c r="G84" s="75">
        <v>0</v>
      </c>
      <c r="H84" s="74">
        <f t="shared" si="47"/>
        <v>0</v>
      </c>
      <c r="I84" s="75">
        <v>-2618732.94</v>
      </c>
      <c r="J84" s="75">
        <f>-I84</f>
        <v>2618732.94</v>
      </c>
      <c r="K84" s="75">
        <f>J84</f>
        <v>2618732.94</v>
      </c>
      <c r="L84" s="74">
        <f>M84+N84</f>
        <v>0</v>
      </c>
      <c r="M84" s="75">
        <v>-5219931.3899999997</v>
      </c>
      <c r="N84" s="75">
        <f>-M84</f>
        <v>5219931.3899999997</v>
      </c>
      <c r="O84" s="75">
        <f>N84</f>
        <v>5219931.3899999997</v>
      </c>
      <c r="P84" s="75">
        <f>H84-L84</f>
        <v>0</v>
      </c>
      <c r="Q84" s="75">
        <f t="shared" si="45"/>
        <v>2601198.4499999997</v>
      </c>
      <c r="R84" s="75">
        <f t="shared" si="45"/>
        <v>-2601198.4499999997</v>
      </c>
      <c r="S84" s="75">
        <f t="shared" si="45"/>
        <v>-2601198.4499999997</v>
      </c>
    </row>
    <row r="85" spans="1:20" s="55" customFormat="1" ht="42" hidden="1" customHeight="1" x14ac:dyDescent="0.3">
      <c r="A85" s="54">
        <v>401200</v>
      </c>
      <c r="B85" s="54"/>
      <c r="C85" s="57" t="s">
        <v>150</v>
      </c>
      <c r="D85" s="58">
        <f t="shared" si="43"/>
        <v>0</v>
      </c>
      <c r="E85" s="59"/>
      <c r="F85" s="59"/>
      <c r="G85" s="59"/>
      <c r="H85" s="59"/>
      <c r="I85" s="58">
        <f t="shared" si="47"/>
        <v>0</v>
      </c>
      <c r="J85" s="59">
        <v>0</v>
      </c>
      <c r="K85" s="59">
        <v>0</v>
      </c>
      <c r="L85" s="59">
        <v>0</v>
      </c>
      <c r="M85" s="58"/>
      <c r="N85" s="59"/>
      <c r="O85" s="59"/>
      <c r="P85" s="59"/>
      <c r="Q85" s="59">
        <v>0</v>
      </c>
      <c r="R85" s="59">
        <f t="shared" si="45"/>
        <v>0</v>
      </c>
      <c r="S85" s="59">
        <f t="shared" si="45"/>
        <v>0</v>
      </c>
      <c r="T85" s="59">
        <f t="shared" si="45"/>
        <v>0</v>
      </c>
    </row>
    <row r="86" spans="1:20" s="55" customFormat="1" ht="55.2" hidden="1" customHeight="1" x14ac:dyDescent="0.3">
      <c r="A86" s="54"/>
      <c r="B86" s="54"/>
      <c r="C86" s="64" t="s">
        <v>151</v>
      </c>
      <c r="D86" s="58"/>
      <c r="E86" s="59"/>
      <c r="F86" s="59"/>
      <c r="G86" s="59"/>
      <c r="H86" s="59"/>
      <c r="I86" s="58"/>
      <c r="J86" s="59"/>
      <c r="K86" s="59"/>
      <c r="L86" s="59"/>
      <c r="M86" s="58"/>
      <c r="N86" s="59"/>
      <c r="O86" s="59"/>
      <c r="P86" s="59"/>
      <c r="Q86" s="59"/>
      <c r="R86" s="59"/>
      <c r="S86" s="59"/>
      <c r="T86" s="59"/>
    </row>
    <row r="87" spans="1:20" s="55" customFormat="1" ht="43.2" hidden="1" customHeight="1" x14ac:dyDescent="0.3">
      <c r="A87" s="54"/>
      <c r="B87" s="54"/>
      <c r="C87" s="57" t="s">
        <v>152</v>
      </c>
      <c r="D87" s="58">
        <f>D88-D89</f>
        <v>0</v>
      </c>
      <c r="E87" s="58">
        <f>E88-E89+E90</f>
        <v>0</v>
      </c>
      <c r="F87" s="58">
        <f>F88-F89+F90</f>
        <v>0</v>
      </c>
      <c r="G87" s="58">
        <f>G88-G89+G90</f>
        <v>0</v>
      </c>
      <c r="H87" s="58">
        <f>H88-H89+H90</f>
        <v>0</v>
      </c>
      <c r="I87" s="58">
        <f>J87+K87</f>
        <v>0</v>
      </c>
      <c r="J87" s="58">
        <f>J88-J89</f>
        <v>0</v>
      </c>
      <c r="K87" s="58">
        <f>K88-K89</f>
        <v>0</v>
      </c>
      <c r="L87" s="58">
        <f>L88-L89</f>
        <v>0</v>
      </c>
      <c r="M87" s="58">
        <f>N87+O87</f>
        <v>0</v>
      </c>
      <c r="N87" s="58">
        <f>N88-N89</f>
        <v>0</v>
      </c>
      <c r="O87" s="58">
        <f>O88-O89</f>
        <v>0</v>
      </c>
      <c r="P87" s="58">
        <f>P88-P89</f>
        <v>0</v>
      </c>
      <c r="Q87" s="59">
        <f t="shared" ref="Q87:T89" si="49">I87-M87</f>
        <v>0</v>
      </c>
      <c r="R87" s="59">
        <f t="shared" si="49"/>
        <v>0</v>
      </c>
      <c r="S87" s="59">
        <f t="shared" si="49"/>
        <v>0</v>
      </c>
      <c r="T87" s="59">
        <f t="shared" si="49"/>
        <v>0</v>
      </c>
    </row>
    <row r="88" spans="1:20" s="55" customFormat="1" ht="36" hidden="1" customHeight="1" x14ac:dyDescent="0.3">
      <c r="A88" s="54">
        <v>205100</v>
      </c>
      <c r="B88" s="54"/>
      <c r="C88" s="61" t="s">
        <v>146</v>
      </c>
      <c r="D88" s="62">
        <f>E88+F88</f>
        <v>0</v>
      </c>
      <c r="E88" s="63"/>
      <c r="F88" s="63"/>
      <c r="G88" s="63"/>
      <c r="H88" s="63">
        <v>0</v>
      </c>
      <c r="I88" s="62">
        <f>J88+K88</f>
        <v>0</v>
      </c>
      <c r="J88" s="63">
        <v>0</v>
      </c>
      <c r="K88" s="63"/>
      <c r="L88" s="63">
        <v>0</v>
      </c>
      <c r="M88" s="62">
        <f>N88+O88</f>
        <v>0</v>
      </c>
      <c r="N88" s="63"/>
      <c r="O88" s="63"/>
      <c r="P88" s="63">
        <v>0</v>
      </c>
      <c r="Q88" s="63">
        <f t="shared" si="49"/>
        <v>0</v>
      </c>
      <c r="R88" s="63">
        <f t="shared" si="49"/>
        <v>0</v>
      </c>
      <c r="S88" s="63">
        <f t="shared" si="49"/>
        <v>0</v>
      </c>
      <c r="T88" s="63">
        <f t="shared" si="49"/>
        <v>0</v>
      </c>
    </row>
    <row r="89" spans="1:20" s="56" customFormat="1" ht="39.6" hidden="1" customHeight="1" x14ac:dyDescent="0.35">
      <c r="A89" s="54">
        <v>205200</v>
      </c>
      <c r="B89" s="54"/>
      <c r="C89" s="61" t="s">
        <v>147</v>
      </c>
      <c r="D89" s="62">
        <f>E89+F89</f>
        <v>0</v>
      </c>
      <c r="E89" s="63"/>
      <c r="F89" s="63"/>
      <c r="G89" s="63"/>
      <c r="H89" s="63">
        <v>0</v>
      </c>
      <c r="I89" s="62">
        <f>J89+K89</f>
        <v>0</v>
      </c>
      <c r="J89" s="63"/>
      <c r="K89" s="63"/>
      <c r="L89" s="63"/>
      <c r="M89" s="62">
        <f>N89+O89</f>
        <v>0</v>
      </c>
      <c r="N89" s="63"/>
      <c r="O89" s="63"/>
      <c r="P89" s="63"/>
      <c r="Q89" s="63">
        <f t="shared" si="49"/>
        <v>0</v>
      </c>
      <c r="R89" s="63">
        <f t="shared" si="49"/>
        <v>0</v>
      </c>
      <c r="S89" s="63">
        <f t="shared" si="49"/>
        <v>0</v>
      </c>
      <c r="T89" s="63">
        <f t="shared" si="49"/>
        <v>0</v>
      </c>
    </row>
    <row r="90" spans="1:20" s="55" customFormat="1" ht="33.6" hidden="1" customHeight="1" x14ac:dyDescent="0.3">
      <c r="A90" s="54"/>
      <c r="B90" s="54"/>
      <c r="C90" s="57" t="s">
        <v>148</v>
      </c>
      <c r="D90" s="58">
        <f>E90+F90</f>
        <v>0</v>
      </c>
      <c r="E90" s="59">
        <v>0</v>
      </c>
      <c r="F90" s="59">
        <v>0</v>
      </c>
      <c r="G90" s="59">
        <v>0</v>
      </c>
      <c r="H90" s="59">
        <v>0</v>
      </c>
      <c r="I90" s="58">
        <f>J90+K90</f>
        <v>0</v>
      </c>
      <c r="J90" s="59"/>
      <c r="K90" s="59"/>
      <c r="L90" s="59"/>
      <c r="M90" s="58">
        <f>N90+O90</f>
        <v>0</v>
      </c>
      <c r="N90" s="59"/>
      <c r="O90" s="59"/>
      <c r="P90" s="59">
        <v>0</v>
      </c>
      <c r="Q90" s="59">
        <v>0</v>
      </c>
      <c r="R90" s="59">
        <f>J90-N90</f>
        <v>0</v>
      </c>
      <c r="S90" s="59">
        <v>0</v>
      </c>
      <c r="T90" s="59">
        <v>0</v>
      </c>
    </row>
    <row r="91" spans="1:20" s="65" customFormat="1" ht="22.8" x14ac:dyDescent="0.4">
      <c r="B91" s="66" t="s">
        <v>153</v>
      </c>
      <c r="D91" s="67"/>
      <c r="E91" s="66"/>
      <c r="F91" s="68"/>
      <c r="G91" s="68"/>
      <c r="H91" s="69"/>
      <c r="I91" s="70"/>
      <c r="J91" s="66"/>
      <c r="K91" s="69"/>
      <c r="L91" s="69"/>
    </row>
    <row r="92" spans="1:20" s="49" customFormat="1" ht="19.8" customHeight="1" x14ac:dyDescent="0.3"/>
    <row r="93" spans="1:20" s="49" customFormat="1" ht="21" customHeight="1" x14ac:dyDescent="0.3"/>
    <row r="94" spans="1:20" s="38" customFormat="1" ht="46.2" customHeight="1" x14ac:dyDescent="0.65">
      <c r="B94" s="48" t="s">
        <v>138</v>
      </c>
    </row>
  </sheetData>
  <mergeCells count="33">
    <mergeCell ref="A78:B78"/>
    <mergeCell ref="A79:B79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9370078740157483" right="0.3937007874015748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4"/>
  <sheetViews>
    <sheetView zoomScale="59" zoomScaleNormal="59" workbookViewId="0">
      <pane ySplit="9" topLeftCell="A45" activePane="bottomLeft" state="frozen"/>
      <selection activeCell="A6" sqref="A6"/>
      <selection pane="bottomLeft" activeCell="K48" sqref="K4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4.664062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20"/>
      <c r="B2" s="87" t="s">
        <v>154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20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7" t="s">
        <v>62</v>
      </c>
    </row>
    <row r="4" spans="1:19" ht="32.4" customHeight="1" x14ac:dyDescent="0.3">
      <c r="A4" s="88" t="s">
        <v>127</v>
      </c>
      <c r="B4" s="88" t="s">
        <v>128</v>
      </c>
      <c r="C4" s="89" t="s">
        <v>155</v>
      </c>
      <c r="D4" s="90" t="s">
        <v>2</v>
      </c>
      <c r="E4" s="90"/>
      <c r="F4" s="90"/>
      <c r="G4" s="91" t="s">
        <v>156</v>
      </c>
      <c r="H4" s="92" t="s">
        <v>157</v>
      </c>
      <c r="I4" s="88" t="s">
        <v>2</v>
      </c>
      <c r="J4" s="88"/>
      <c r="K4" s="88"/>
      <c r="L4" s="92" t="s">
        <v>158</v>
      </c>
      <c r="M4" s="88" t="s">
        <v>2</v>
      </c>
      <c r="N4" s="88"/>
      <c r="O4" s="88"/>
      <c r="P4" s="92" t="s">
        <v>3</v>
      </c>
      <c r="Q4" s="88" t="s">
        <v>2</v>
      </c>
      <c r="R4" s="88"/>
      <c r="S4" s="88"/>
    </row>
    <row r="5" spans="1:19" ht="12.75" customHeight="1" x14ac:dyDescent="0.3">
      <c r="A5" s="88"/>
      <c r="B5" s="88"/>
      <c r="C5" s="89" t="s">
        <v>4</v>
      </c>
      <c r="D5" s="90" t="s">
        <v>5</v>
      </c>
      <c r="E5" s="90" t="s">
        <v>6</v>
      </c>
      <c r="F5" s="86" t="s">
        <v>7</v>
      </c>
      <c r="G5" s="91"/>
      <c r="H5" s="92" t="s">
        <v>8</v>
      </c>
      <c r="I5" s="88" t="s">
        <v>5</v>
      </c>
      <c r="J5" s="90" t="s">
        <v>6</v>
      </c>
      <c r="K5" s="86" t="s">
        <v>7</v>
      </c>
      <c r="L5" s="92" t="s">
        <v>8</v>
      </c>
      <c r="M5" s="88" t="s">
        <v>5</v>
      </c>
      <c r="N5" s="90" t="s">
        <v>6</v>
      </c>
      <c r="O5" s="86" t="s">
        <v>7</v>
      </c>
      <c r="P5" s="92" t="s">
        <v>8</v>
      </c>
      <c r="Q5" s="88" t="s">
        <v>5</v>
      </c>
      <c r="R5" s="90" t="s">
        <v>6</v>
      </c>
      <c r="S5" s="86" t="s">
        <v>7</v>
      </c>
    </row>
    <row r="6" spans="1:19" ht="12.75" customHeight="1" x14ac:dyDescent="0.3">
      <c r="A6" s="88"/>
      <c r="B6" s="88"/>
      <c r="C6" s="89"/>
      <c r="D6" s="90"/>
      <c r="E6" s="90"/>
      <c r="F6" s="86"/>
      <c r="G6" s="91"/>
      <c r="H6" s="92" t="s">
        <v>9</v>
      </c>
      <c r="I6" s="88"/>
      <c r="J6" s="90"/>
      <c r="K6" s="86"/>
      <c r="L6" s="92" t="s">
        <v>9</v>
      </c>
      <c r="M6" s="88"/>
      <c r="N6" s="90"/>
      <c r="O6" s="86"/>
      <c r="P6" s="92" t="s">
        <v>9</v>
      </c>
      <c r="Q6" s="88"/>
      <c r="R6" s="90"/>
      <c r="S6" s="86"/>
    </row>
    <row r="7" spans="1:19" ht="72.599999999999994" customHeight="1" x14ac:dyDescent="0.3">
      <c r="A7" s="88"/>
      <c r="B7" s="88"/>
      <c r="C7" s="89"/>
      <c r="D7" s="90"/>
      <c r="E7" s="90"/>
      <c r="F7" s="86"/>
      <c r="G7" s="91"/>
      <c r="H7" s="92"/>
      <c r="I7" s="88"/>
      <c r="J7" s="90"/>
      <c r="K7" s="86"/>
      <c r="L7" s="92"/>
      <c r="M7" s="88"/>
      <c r="N7" s="90"/>
      <c r="O7" s="86"/>
      <c r="P7" s="92"/>
      <c r="Q7" s="88"/>
      <c r="R7" s="90"/>
      <c r="S7" s="86"/>
    </row>
    <row r="8" spans="1:19" ht="82.2" customHeight="1" x14ac:dyDescent="0.3">
      <c r="A8" s="88"/>
      <c r="B8" s="88"/>
      <c r="C8" s="89"/>
      <c r="D8" s="90"/>
      <c r="E8" s="90"/>
      <c r="F8" s="86"/>
      <c r="G8" s="91"/>
      <c r="H8" s="92"/>
      <c r="I8" s="88"/>
      <c r="J8" s="90"/>
      <c r="K8" s="86"/>
      <c r="L8" s="92"/>
      <c r="M8" s="88"/>
      <c r="N8" s="90"/>
      <c r="O8" s="86"/>
      <c r="P8" s="92"/>
      <c r="Q8" s="88"/>
      <c r="R8" s="90"/>
      <c r="S8" s="86"/>
    </row>
    <row r="9" spans="1:19" ht="24.75" customHeight="1" x14ac:dyDescent="0.3">
      <c r="A9" s="21"/>
      <c r="B9" s="50">
        <v>1</v>
      </c>
      <c r="C9" s="51">
        <v>2</v>
      </c>
      <c r="D9" s="50">
        <v>3</v>
      </c>
      <c r="E9" s="52">
        <v>4</v>
      </c>
      <c r="F9" s="52">
        <v>5</v>
      </c>
      <c r="G9" s="52">
        <v>6</v>
      </c>
      <c r="H9" s="50">
        <v>7</v>
      </c>
      <c r="I9" s="50">
        <v>8</v>
      </c>
      <c r="J9" s="52">
        <v>9</v>
      </c>
      <c r="K9" s="52">
        <v>10</v>
      </c>
      <c r="L9" s="5">
        <v>11</v>
      </c>
      <c r="M9" s="50">
        <v>12</v>
      </c>
      <c r="N9" s="52">
        <v>13</v>
      </c>
      <c r="O9" s="52">
        <v>14</v>
      </c>
      <c r="P9" s="53" t="s">
        <v>10</v>
      </c>
      <c r="Q9" s="50" t="s">
        <v>11</v>
      </c>
      <c r="R9" s="52" t="s">
        <v>12</v>
      </c>
      <c r="S9" s="52" t="s">
        <v>13</v>
      </c>
    </row>
    <row r="10" spans="1:19" s="10" customFormat="1" ht="28.2" customHeight="1" x14ac:dyDescent="0.3">
      <c r="A10" s="93" t="s">
        <v>14</v>
      </c>
      <c r="B10" s="93"/>
      <c r="C10" s="93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70744900</v>
      </c>
      <c r="D11" s="25">
        <f>D12+D13+D22</f>
        <v>70744900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66137082</v>
      </c>
      <c r="H11" s="25">
        <f t="shared" si="0"/>
        <v>68210019.439999998</v>
      </c>
      <c r="I11" s="25">
        <f t="shared" si="0"/>
        <v>68210019.439999998</v>
      </c>
      <c r="J11" s="25">
        <f t="shared" si="0"/>
        <v>0</v>
      </c>
      <c r="K11" s="25">
        <f t="shared" si="0"/>
        <v>0</v>
      </c>
      <c r="L11" s="25">
        <f t="shared" si="0"/>
        <v>51645652.549999997</v>
      </c>
      <c r="M11" s="25">
        <f t="shared" si="0"/>
        <v>51645652.549999997</v>
      </c>
      <c r="N11" s="25">
        <f t="shared" si="0"/>
        <v>0</v>
      </c>
      <c r="O11" s="25">
        <f t="shared" si="0"/>
        <v>0</v>
      </c>
      <c r="P11" s="25">
        <f t="shared" si="0"/>
        <v>16564366.890000001</v>
      </c>
      <c r="Q11" s="25">
        <f t="shared" si="0"/>
        <v>16564366.890000001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f>D12</f>
        <v>600</v>
      </c>
      <c r="D12" s="26">
        <v>600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70744300</v>
      </c>
      <c r="D13" s="25">
        <f>D14+D19</f>
        <v>70744300</v>
      </c>
      <c r="E13" s="25">
        <f t="shared" ref="E13:S13" si="1">E14+E19</f>
        <v>0</v>
      </c>
      <c r="F13" s="25">
        <f t="shared" si="1"/>
        <v>0</v>
      </c>
      <c r="G13" s="25">
        <f t="shared" si="1"/>
        <v>66137082</v>
      </c>
      <c r="H13" s="25">
        <f t="shared" si="1"/>
        <v>68210030.549999997</v>
      </c>
      <c r="I13" s="25">
        <f t="shared" si="1"/>
        <v>68210030.549999997</v>
      </c>
      <c r="J13" s="25">
        <f t="shared" si="1"/>
        <v>0</v>
      </c>
      <c r="K13" s="25">
        <f t="shared" si="1"/>
        <v>0</v>
      </c>
      <c r="L13" s="25">
        <f t="shared" si="1"/>
        <v>51645652.549999997</v>
      </c>
      <c r="M13" s="25">
        <f t="shared" si="1"/>
        <v>51645652.549999997</v>
      </c>
      <c r="N13" s="25">
        <f t="shared" si="1"/>
        <v>0</v>
      </c>
      <c r="O13" s="25">
        <f t="shared" si="1"/>
        <v>0</v>
      </c>
      <c r="P13" s="25">
        <f t="shared" si="1"/>
        <v>16564378</v>
      </c>
      <c r="Q13" s="25">
        <f t="shared" si="1"/>
        <v>16564378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34560600</v>
      </c>
      <c r="D14" s="25">
        <f>D15+D16+D17+D18</f>
        <v>34560600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33492150</v>
      </c>
      <c r="H14" s="25">
        <f t="shared" si="2"/>
        <v>33640211.049999997</v>
      </c>
      <c r="I14" s="25">
        <f t="shared" si="2"/>
        <v>33640211.049999997</v>
      </c>
      <c r="J14" s="25">
        <f t="shared" si="2"/>
        <v>0</v>
      </c>
      <c r="K14" s="25">
        <f t="shared" si="2"/>
        <v>0</v>
      </c>
      <c r="L14" s="25">
        <f t="shared" si="2"/>
        <v>27723638.68</v>
      </c>
      <c r="M14" s="25">
        <f t="shared" si="2"/>
        <v>27723638.68</v>
      </c>
      <c r="N14" s="25">
        <f t="shared" si="2"/>
        <v>0</v>
      </c>
      <c r="O14" s="25">
        <f t="shared" si="2"/>
        <v>0</v>
      </c>
      <c r="P14" s="25">
        <f t="shared" si="2"/>
        <v>5916572.3700000001</v>
      </c>
      <c r="Q14" s="25">
        <f t="shared" si="2"/>
        <v>5916572.3700000001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32000</v>
      </c>
      <c r="H15" s="26">
        <f>I15</f>
        <v>30733.01</v>
      </c>
      <c r="I15" s="26">
        <v>30733.01</v>
      </c>
      <c r="J15" s="27">
        <v>0</v>
      </c>
      <c r="K15" s="27">
        <v>0</v>
      </c>
      <c r="L15" s="26">
        <f>M15+N15</f>
        <v>26123.91</v>
      </c>
      <c r="M15" s="26">
        <v>26123.91</v>
      </c>
      <c r="N15" s="27">
        <v>0</v>
      </c>
      <c r="O15" s="27">
        <v>0</v>
      </c>
      <c r="P15" s="26">
        <f>H15-L15</f>
        <v>4609.0999999999985</v>
      </c>
      <c r="Q15" s="26">
        <f>I15-M15</f>
        <v>4609.0999999999985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">D16</f>
        <v>922000</v>
      </c>
      <c r="D16" s="26">
        <v>922000</v>
      </c>
      <c r="E16" s="27">
        <v>0</v>
      </c>
      <c r="F16" s="27">
        <v>0</v>
      </c>
      <c r="G16" s="26">
        <v>872000</v>
      </c>
      <c r="H16" s="26">
        <f>I16</f>
        <v>1140753.02</v>
      </c>
      <c r="I16" s="26">
        <v>1140753.02</v>
      </c>
      <c r="J16" s="27">
        <v>0</v>
      </c>
      <c r="K16" s="27">
        <v>0</v>
      </c>
      <c r="L16" s="26">
        <f t="shared" ref="L16:L18" si="4">M16+N16</f>
        <v>551083.78</v>
      </c>
      <c r="M16" s="26">
        <v>551083.78</v>
      </c>
      <c r="N16" s="27">
        <v>0</v>
      </c>
      <c r="O16" s="27">
        <v>0</v>
      </c>
      <c r="P16" s="26">
        <f t="shared" ref="P16:S18" si="5">H16-L16</f>
        <v>589669.24</v>
      </c>
      <c r="Q16" s="26">
        <f t="shared" si="5"/>
        <v>589669.24</v>
      </c>
      <c r="R16" s="27">
        <f t="shared" si="5"/>
        <v>0</v>
      </c>
      <c r="S16" s="27">
        <f t="shared" si="5"/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"/>
        <v>9876500</v>
      </c>
      <c r="D17" s="26">
        <v>9876500</v>
      </c>
      <c r="E17" s="27">
        <v>0</v>
      </c>
      <c r="F17" s="27">
        <v>0</v>
      </c>
      <c r="G17" s="26">
        <v>9476500</v>
      </c>
      <c r="H17" s="26">
        <f t="shared" ref="H17:H18" si="6">I17</f>
        <v>9353071.1099999994</v>
      </c>
      <c r="I17" s="26">
        <v>9353071.1099999994</v>
      </c>
      <c r="J17" s="27">
        <v>0</v>
      </c>
      <c r="K17" s="27">
        <v>0</v>
      </c>
      <c r="L17" s="26">
        <f t="shared" si="4"/>
        <v>5906771.8799999999</v>
      </c>
      <c r="M17" s="26">
        <v>5906771.8799999999</v>
      </c>
      <c r="N17" s="27">
        <v>0</v>
      </c>
      <c r="O17" s="27">
        <v>0</v>
      </c>
      <c r="P17" s="26">
        <f t="shared" si="5"/>
        <v>3446299.2299999995</v>
      </c>
      <c r="Q17" s="26">
        <f t="shared" si="5"/>
        <v>3446299.2299999995</v>
      </c>
      <c r="R17" s="27">
        <f t="shared" si="5"/>
        <v>0</v>
      </c>
      <c r="S17" s="27">
        <f t="shared" si="5"/>
        <v>0</v>
      </c>
    </row>
    <row r="18" spans="1:19" ht="93.6" x14ac:dyDescent="0.3">
      <c r="A18" s="13" t="s">
        <v>29</v>
      </c>
      <c r="B18" s="14" t="s">
        <v>30</v>
      </c>
      <c r="C18" s="26">
        <f t="shared" si="3"/>
        <v>23730100</v>
      </c>
      <c r="D18" s="26">
        <v>23730100</v>
      </c>
      <c r="E18" s="27">
        <v>0</v>
      </c>
      <c r="F18" s="27">
        <v>0</v>
      </c>
      <c r="G18" s="26">
        <v>23111650</v>
      </c>
      <c r="H18" s="26">
        <f t="shared" si="6"/>
        <v>23115653.91</v>
      </c>
      <c r="I18" s="26">
        <v>23115653.91</v>
      </c>
      <c r="J18" s="27">
        <v>0</v>
      </c>
      <c r="K18" s="27">
        <v>0</v>
      </c>
      <c r="L18" s="26">
        <f t="shared" si="4"/>
        <v>21239659.109999999</v>
      </c>
      <c r="M18" s="26">
        <v>21239659.109999999</v>
      </c>
      <c r="N18" s="27">
        <v>0</v>
      </c>
      <c r="O18" s="27">
        <v>0</v>
      </c>
      <c r="P18" s="26">
        <f t="shared" si="5"/>
        <v>1875994.8000000007</v>
      </c>
      <c r="Q18" s="26">
        <f t="shared" si="5"/>
        <v>1875994.8000000007</v>
      </c>
      <c r="R18" s="27">
        <f t="shared" si="5"/>
        <v>0</v>
      </c>
      <c r="S18" s="27">
        <f t="shared" si="5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36183700</v>
      </c>
      <c r="D19" s="25">
        <f>D20+D21</f>
        <v>36183700</v>
      </c>
      <c r="E19" s="25">
        <f t="shared" ref="E19:S19" si="7">E20+E21</f>
        <v>0</v>
      </c>
      <c r="F19" s="25">
        <f t="shared" si="7"/>
        <v>0</v>
      </c>
      <c r="G19" s="25">
        <f t="shared" si="7"/>
        <v>32644932</v>
      </c>
      <c r="H19" s="25">
        <f t="shared" si="7"/>
        <v>34569819.5</v>
      </c>
      <c r="I19" s="25">
        <f t="shared" si="7"/>
        <v>34569819.5</v>
      </c>
      <c r="J19" s="25">
        <f t="shared" si="7"/>
        <v>0</v>
      </c>
      <c r="K19" s="25">
        <f t="shared" si="7"/>
        <v>0</v>
      </c>
      <c r="L19" s="25">
        <f t="shared" si="7"/>
        <v>23922013.870000001</v>
      </c>
      <c r="M19" s="25">
        <f t="shared" si="7"/>
        <v>23922013.870000001</v>
      </c>
      <c r="N19" s="25">
        <f t="shared" si="7"/>
        <v>0</v>
      </c>
      <c r="O19" s="25">
        <f t="shared" si="7"/>
        <v>0</v>
      </c>
      <c r="P19" s="25">
        <f t="shared" si="7"/>
        <v>10647805.629999999</v>
      </c>
      <c r="Q19" s="25">
        <f t="shared" si="7"/>
        <v>10647805.629999999</v>
      </c>
      <c r="R19" s="25">
        <f t="shared" si="7"/>
        <v>0</v>
      </c>
      <c r="S19" s="25">
        <f t="shared" si="7"/>
        <v>0</v>
      </c>
    </row>
    <row r="20" spans="1:19" ht="31.2" x14ac:dyDescent="0.3">
      <c r="A20" s="13" t="s">
        <v>33</v>
      </c>
      <c r="B20" s="14" t="s">
        <v>34</v>
      </c>
      <c r="C20" s="26">
        <f>D20</f>
        <v>4135400</v>
      </c>
      <c r="D20" s="26">
        <v>4135400</v>
      </c>
      <c r="E20" s="27">
        <v>0</v>
      </c>
      <c r="F20" s="27">
        <v>0</v>
      </c>
      <c r="G20" s="26">
        <v>3572400</v>
      </c>
      <c r="H20" s="26">
        <f>I20</f>
        <v>3955614.11</v>
      </c>
      <c r="I20" s="26">
        <v>3955614.11</v>
      </c>
      <c r="J20" s="27">
        <v>0</v>
      </c>
      <c r="K20" s="27">
        <v>0</v>
      </c>
      <c r="L20" s="26">
        <f>M20+N20</f>
        <v>2658659.84</v>
      </c>
      <c r="M20" s="26">
        <v>2658659.84</v>
      </c>
      <c r="N20" s="27">
        <v>0</v>
      </c>
      <c r="O20" s="27">
        <v>0</v>
      </c>
      <c r="P20" s="26">
        <f t="shared" ref="P20:S21" si="8">H20-L20</f>
        <v>1296954.27</v>
      </c>
      <c r="Q20" s="26">
        <f t="shared" si="8"/>
        <v>1296954.27</v>
      </c>
      <c r="R20" s="27">
        <f t="shared" si="8"/>
        <v>0</v>
      </c>
      <c r="S20" s="27">
        <f t="shared" si="8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32048300</v>
      </c>
      <c r="D21" s="26">
        <v>32048300</v>
      </c>
      <c r="E21" s="27">
        <v>0</v>
      </c>
      <c r="F21" s="27">
        <v>0</v>
      </c>
      <c r="G21" s="26">
        <v>29072532</v>
      </c>
      <c r="H21" s="26">
        <f>I21</f>
        <v>30614205.390000001</v>
      </c>
      <c r="I21" s="26">
        <v>30614205.390000001</v>
      </c>
      <c r="J21" s="27">
        <v>0</v>
      </c>
      <c r="K21" s="27">
        <v>0</v>
      </c>
      <c r="L21" s="26">
        <f>M21+N21</f>
        <v>21263354.030000001</v>
      </c>
      <c r="M21" s="26">
        <v>21263354.030000001</v>
      </c>
      <c r="N21" s="27">
        <v>0</v>
      </c>
      <c r="O21" s="27">
        <v>0</v>
      </c>
      <c r="P21" s="26">
        <f t="shared" si="8"/>
        <v>9350851.3599999994</v>
      </c>
      <c r="Q21" s="26">
        <f t="shared" si="8"/>
        <v>9350851.3599999994</v>
      </c>
      <c r="R21" s="27">
        <f t="shared" si="8"/>
        <v>0</v>
      </c>
      <c r="S21" s="27">
        <f t="shared" si="8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9">E23</f>
        <v>0</v>
      </c>
      <c r="F22" s="25">
        <f t="shared" si="9"/>
        <v>0</v>
      </c>
      <c r="G22" s="25">
        <f t="shared" si="9"/>
        <v>0</v>
      </c>
      <c r="H22" s="25">
        <f t="shared" si="9"/>
        <v>-11.11</v>
      </c>
      <c r="I22" s="25">
        <f t="shared" si="9"/>
        <v>-11.11</v>
      </c>
      <c r="J22" s="25">
        <f t="shared" si="9"/>
        <v>0</v>
      </c>
      <c r="K22" s="25">
        <f t="shared" si="9"/>
        <v>0</v>
      </c>
      <c r="L22" s="25">
        <f t="shared" si="9"/>
        <v>0</v>
      </c>
      <c r="M22" s="25">
        <f t="shared" si="9"/>
        <v>0</v>
      </c>
      <c r="N22" s="25">
        <f t="shared" si="9"/>
        <v>0</v>
      </c>
      <c r="O22" s="25">
        <f t="shared" si="9"/>
        <v>0</v>
      </c>
      <c r="P22" s="25">
        <f t="shared" si="9"/>
        <v>-11.11</v>
      </c>
      <c r="Q22" s="25">
        <f t="shared" si="9"/>
        <v>-11.11</v>
      </c>
      <c r="R22" s="25">
        <f t="shared" si="9"/>
        <v>0</v>
      </c>
      <c r="S22" s="25">
        <f t="shared" si="9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9"/>
        <v>0</v>
      </c>
      <c r="F23" s="26">
        <f t="shared" si="9"/>
        <v>0</v>
      </c>
      <c r="G23" s="26">
        <f t="shared" si="9"/>
        <v>0</v>
      </c>
      <c r="H23" s="26">
        <f t="shared" si="9"/>
        <v>-11.11</v>
      </c>
      <c r="I23" s="26">
        <f t="shared" si="9"/>
        <v>-11.11</v>
      </c>
      <c r="J23" s="27">
        <v>0</v>
      </c>
      <c r="K23" s="27">
        <v>0</v>
      </c>
      <c r="L23" s="27">
        <f>M23+N23</f>
        <v>0</v>
      </c>
      <c r="M23" s="27">
        <v>0</v>
      </c>
      <c r="N23" s="27">
        <v>0</v>
      </c>
      <c r="O23" s="27">
        <v>0</v>
      </c>
      <c r="P23" s="26">
        <f t="shared" ref="P23:S24" si="10">H23-L23</f>
        <v>-11.11</v>
      </c>
      <c r="Q23" s="26">
        <f t="shared" si="10"/>
        <v>-11.11</v>
      </c>
      <c r="R23" s="27">
        <f t="shared" si="10"/>
        <v>0</v>
      </c>
      <c r="S23" s="27">
        <f t="shared" si="10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0</v>
      </c>
      <c r="M24" s="27">
        <v>0</v>
      </c>
      <c r="N24" s="27">
        <v>0</v>
      </c>
      <c r="O24" s="27">
        <v>0</v>
      </c>
      <c r="P24" s="26">
        <f t="shared" si="10"/>
        <v>-11.11</v>
      </c>
      <c r="Q24" s="26">
        <f t="shared" si="10"/>
        <v>-11.11</v>
      </c>
      <c r="R24" s="27">
        <f t="shared" si="10"/>
        <v>0</v>
      </c>
      <c r="S24" s="27">
        <f t="shared" si="10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690000</v>
      </c>
      <c r="D25" s="25">
        <f t="shared" ref="D25:K25" si="11">D26+D29</f>
        <v>690000</v>
      </c>
      <c r="E25" s="25">
        <f t="shared" si="11"/>
        <v>0</v>
      </c>
      <c r="F25" s="25">
        <f t="shared" si="11"/>
        <v>0</v>
      </c>
      <c r="G25" s="25">
        <f t="shared" si="11"/>
        <v>668000</v>
      </c>
      <c r="H25" s="25">
        <f>I25+J25</f>
        <v>3574631.69</v>
      </c>
      <c r="I25" s="25">
        <f>I26+I29+I31</f>
        <v>848461.55999999994</v>
      </c>
      <c r="J25" s="25">
        <f>J26+J29+J31</f>
        <v>2726170.13</v>
      </c>
      <c r="K25" s="25">
        <f t="shared" si="11"/>
        <v>0</v>
      </c>
      <c r="L25" s="25">
        <f>M25+N25</f>
        <v>2095819.79</v>
      </c>
      <c r="M25" s="25">
        <f>M26+M29+M31</f>
        <v>737551.35000000009</v>
      </c>
      <c r="N25" s="25">
        <f t="shared" ref="N25:S25" si="12">N26+N29+N31</f>
        <v>1358268.44</v>
      </c>
      <c r="O25" s="25">
        <f t="shared" si="12"/>
        <v>0</v>
      </c>
      <c r="P25" s="25">
        <f>Q25+R25</f>
        <v>1478811.9</v>
      </c>
      <c r="Q25" s="25">
        <f>I25-M25</f>
        <v>110910.20999999985</v>
      </c>
      <c r="R25" s="25">
        <f t="shared" si="12"/>
        <v>1367901.6900000002</v>
      </c>
      <c r="S25" s="25">
        <f t="shared" si="12"/>
        <v>0</v>
      </c>
    </row>
    <row r="26" spans="1:19" x14ac:dyDescent="0.3">
      <c r="A26" s="13" t="s">
        <v>45</v>
      </c>
      <c r="B26" s="14" t="s">
        <v>46</v>
      </c>
      <c r="C26" s="26">
        <f>C27+C28</f>
        <v>660000</v>
      </c>
      <c r="D26" s="26">
        <f>D27+D28</f>
        <v>660000</v>
      </c>
      <c r="E26" s="26">
        <f t="shared" ref="E26:S26" si="13">E27+E28</f>
        <v>0</v>
      </c>
      <c r="F26" s="26">
        <f t="shared" si="13"/>
        <v>0</v>
      </c>
      <c r="G26" s="26">
        <f t="shared" si="13"/>
        <v>641000</v>
      </c>
      <c r="H26" s="26">
        <f t="shared" si="13"/>
        <v>838524.61</v>
      </c>
      <c r="I26" s="26">
        <f t="shared" si="13"/>
        <v>838524.61</v>
      </c>
      <c r="J26" s="26">
        <f t="shared" si="13"/>
        <v>0</v>
      </c>
      <c r="K26" s="26">
        <f t="shared" si="13"/>
        <v>0</v>
      </c>
      <c r="L26" s="26">
        <f t="shared" si="13"/>
        <v>706897.3</v>
      </c>
      <c r="M26" s="26">
        <f t="shared" si="13"/>
        <v>706897.3</v>
      </c>
      <c r="N26" s="26">
        <f t="shared" si="13"/>
        <v>0</v>
      </c>
      <c r="O26" s="26">
        <f t="shared" si="13"/>
        <v>0</v>
      </c>
      <c r="P26" s="26">
        <f>H26-L26</f>
        <v>131627.30999999994</v>
      </c>
      <c r="Q26" s="26">
        <f>I26-M26</f>
        <v>131627.30999999994</v>
      </c>
      <c r="R26" s="26">
        <f t="shared" si="13"/>
        <v>0</v>
      </c>
      <c r="S26" s="26">
        <f t="shared" si="13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210000</v>
      </c>
      <c r="D27" s="26">
        <v>210000</v>
      </c>
      <c r="E27" s="27">
        <v>0</v>
      </c>
      <c r="F27" s="27">
        <v>0</v>
      </c>
      <c r="G27" s="26">
        <v>191000</v>
      </c>
      <c r="H27" s="26">
        <f>I27</f>
        <v>418971.61</v>
      </c>
      <c r="I27" s="26">
        <v>418971.61</v>
      </c>
      <c r="J27" s="27">
        <v>0</v>
      </c>
      <c r="K27" s="27">
        <v>0</v>
      </c>
      <c r="L27" s="26">
        <f>M27+N27</f>
        <v>209477.3</v>
      </c>
      <c r="M27" s="26">
        <v>209477.3</v>
      </c>
      <c r="N27" s="26">
        <v>0</v>
      </c>
      <c r="O27" s="26">
        <v>0</v>
      </c>
      <c r="P27" s="26">
        <f>H27-L27</f>
        <v>209494.31</v>
      </c>
      <c r="Q27" s="26">
        <f>I27-M27</f>
        <v>209494.31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450000</v>
      </c>
      <c r="D28" s="26">
        <v>450000</v>
      </c>
      <c r="E28" s="27">
        <v>0</v>
      </c>
      <c r="F28" s="27">
        <v>0</v>
      </c>
      <c r="G28" s="26">
        <v>450000</v>
      </c>
      <c r="H28" s="26">
        <f>I28</f>
        <v>419553</v>
      </c>
      <c r="I28" s="26">
        <v>419553</v>
      </c>
      <c r="J28" s="27">
        <v>0</v>
      </c>
      <c r="K28" s="27">
        <v>0</v>
      </c>
      <c r="L28" s="26">
        <f>M28+N28</f>
        <v>497420</v>
      </c>
      <c r="M28" s="26">
        <v>497420</v>
      </c>
      <c r="N28" s="26">
        <v>0</v>
      </c>
      <c r="O28" s="26">
        <v>0</v>
      </c>
      <c r="P28" s="26">
        <f>H28-L28</f>
        <v>-77867</v>
      </c>
      <c r="Q28" s="26">
        <f>I28-M28</f>
        <v>-77867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30000</v>
      </c>
      <c r="D29" s="26">
        <f t="shared" ref="D29:S29" si="14">D30</f>
        <v>30000</v>
      </c>
      <c r="E29" s="26">
        <f t="shared" si="14"/>
        <v>0</v>
      </c>
      <c r="F29" s="26">
        <f t="shared" si="14"/>
        <v>0</v>
      </c>
      <c r="G29" s="26">
        <f t="shared" si="14"/>
        <v>27000</v>
      </c>
      <c r="H29" s="26">
        <f t="shared" si="14"/>
        <v>9936.9500000000007</v>
      </c>
      <c r="I29" s="26">
        <f t="shared" si="14"/>
        <v>9936.9500000000007</v>
      </c>
      <c r="J29" s="26">
        <f t="shared" si="14"/>
        <v>0</v>
      </c>
      <c r="K29" s="26">
        <f t="shared" si="14"/>
        <v>0</v>
      </c>
      <c r="L29" s="26">
        <f t="shared" si="14"/>
        <v>30654.05</v>
      </c>
      <c r="M29" s="26">
        <f t="shared" si="14"/>
        <v>30654.05</v>
      </c>
      <c r="N29" s="26">
        <f t="shared" si="14"/>
        <v>0</v>
      </c>
      <c r="O29" s="26">
        <f t="shared" si="14"/>
        <v>0</v>
      </c>
      <c r="P29" s="26">
        <f t="shared" si="14"/>
        <v>-20717.099999999999</v>
      </c>
      <c r="Q29" s="26">
        <f t="shared" si="14"/>
        <v>-20717.099999999999</v>
      </c>
      <c r="R29" s="26">
        <f t="shared" si="14"/>
        <v>0</v>
      </c>
      <c r="S29" s="26">
        <f t="shared" si="14"/>
        <v>0</v>
      </c>
    </row>
    <row r="30" spans="1:19" x14ac:dyDescent="0.3">
      <c r="A30" s="13" t="s">
        <v>51</v>
      </c>
      <c r="B30" s="14" t="s">
        <v>46</v>
      </c>
      <c r="C30" s="26">
        <f>D30</f>
        <v>30000</v>
      </c>
      <c r="D30" s="26">
        <v>30000</v>
      </c>
      <c r="E30" s="27">
        <v>0</v>
      </c>
      <c r="F30" s="27">
        <v>0</v>
      </c>
      <c r="G30" s="26">
        <v>27000</v>
      </c>
      <c r="H30" s="26">
        <f>I30</f>
        <v>9936.9500000000007</v>
      </c>
      <c r="I30" s="26">
        <v>9936.9500000000007</v>
      </c>
      <c r="J30" s="27">
        <v>0</v>
      </c>
      <c r="K30" s="27">
        <v>0</v>
      </c>
      <c r="L30" s="26">
        <f>M30+N30</f>
        <v>30654.05</v>
      </c>
      <c r="M30" s="26">
        <v>30654.05</v>
      </c>
      <c r="N30" s="27">
        <v>0</v>
      </c>
      <c r="O30" s="27">
        <v>0</v>
      </c>
      <c r="P30" s="26">
        <f>H30-L30</f>
        <v>-20717.099999999999</v>
      </c>
      <c r="Q30" s="26">
        <f>I30-M30</f>
        <v>-20717.099999999999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2714910.4000000004</v>
      </c>
      <c r="D31" s="25">
        <f t="shared" ref="D31:S31" si="15">D32+D33</f>
        <v>0</v>
      </c>
      <c r="E31" s="25">
        <f t="shared" si="15"/>
        <v>2714910.4000000004</v>
      </c>
      <c r="F31" s="25">
        <f t="shared" si="15"/>
        <v>0</v>
      </c>
      <c r="G31" s="25">
        <f t="shared" si="15"/>
        <v>0</v>
      </c>
      <c r="H31" s="25">
        <f t="shared" si="15"/>
        <v>2726170.13</v>
      </c>
      <c r="I31" s="25">
        <f t="shared" si="15"/>
        <v>0</v>
      </c>
      <c r="J31" s="25">
        <f t="shared" si="15"/>
        <v>2726170.13</v>
      </c>
      <c r="K31" s="25">
        <f t="shared" si="15"/>
        <v>0</v>
      </c>
      <c r="L31" s="25">
        <f t="shared" si="15"/>
        <v>1358268.44</v>
      </c>
      <c r="M31" s="25">
        <f t="shared" si="15"/>
        <v>0</v>
      </c>
      <c r="N31" s="25">
        <f t="shared" si="15"/>
        <v>1358268.44</v>
      </c>
      <c r="O31" s="25">
        <f t="shared" si="15"/>
        <v>0</v>
      </c>
      <c r="P31" s="25">
        <f t="shared" si="15"/>
        <v>1367901.6900000002</v>
      </c>
      <c r="Q31" s="25">
        <f t="shared" si="15"/>
        <v>0</v>
      </c>
      <c r="R31" s="25">
        <f t="shared" si="15"/>
        <v>1367901.6900000002</v>
      </c>
      <c r="S31" s="25">
        <f t="shared" si="15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1560831.11</v>
      </c>
      <c r="D32" s="26">
        <v>0</v>
      </c>
      <c r="E32" s="26">
        <v>1560831.11</v>
      </c>
      <c r="F32" s="27">
        <v>0</v>
      </c>
      <c r="G32" s="27">
        <v>0</v>
      </c>
      <c r="H32" s="26">
        <f>I32+J32</f>
        <v>1572090.84</v>
      </c>
      <c r="I32" s="26">
        <v>0</v>
      </c>
      <c r="J32" s="26">
        <v>1572090.84</v>
      </c>
      <c r="K32" s="26">
        <v>0</v>
      </c>
      <c r="L32" s="26">
        <f>M32+N32</f>
        <v>1032896.76</v>
      </c>
      <c r="M32" s="26">
        <v>0</v>
      </c>
      <c r="N32" s="26">
        <v>1032896.76</v>
      </c>
      <c r="O32" s="26">
        <v>0</v>
      </c>
      <c r="P32" s="26">
        <f>Q32+R32</f>
        <v>539194.08000000007</v>
      </c>
      <c r="Q32" s="26">
        <f t="shared" ref="Q32:S33" si="16">I32-M32</f>
        <v>0</v>
      </c>
      <c r="R32" s="26">
        <f t="shared" si="16"/>
        <v>539194.08000000007</v>
      </c>
      <c r="S32" s="26">
        <f t="shared" si="16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1154079.29</v>
      </c>
      <c r="D33" s="26">
        <v>0</v>
      </c>
      <c r="E33" s="26">
        <v>1154079.29</v>
      </c>
      <c r="F33" s="26">
        <v>0</v>
      </c>
      <c r="G33" s="26">
        <v>0</v>
      </c>
      <c r="H33" s="26">
        <f>I33+J33</f>
        <v>1154079.29</v>
      </c>
      <c r="I33" s="26">
        <v>0</v>
      </c>
      <c r="J33" s="26">
        <v>1154079.29</v>
      </c>
      <c r="K33" s="26">
        <v>0</v>
      </c>
      <c r="L33" s="26">
        <f>M33+N33</f>
        <v>325371.68</v>
      </c>
      <c r="M33" s="26">
        <v>0</v>
      </c>
      <c r="N33" s="26">
        <v>325371.68</v>
      </c>
      <c r="O33" s="26">
        <v>0</v>
      </c>
      <c r="P33" s="26">
        <f>Q33+R33</f>
        <v>828707.6100000001</v>
      </c>
      <c r="Q33" s="26">
        <f t="shared" si="16"/>
        <v>0</v>
      </c>
      <c r="R33" s="26">
        <f t="shared" si="16"/>
        <v>828707.6100000001</v>
      </c>
      <c r="S33" s="26">
        <f t="shared" si="16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152100</v>
      </c>
      <c r="D34" s="25">
        <f>D36</f>
        <v>152100</v>
      </c>
      <c r="E34" s="25">
        <f t="shared" ref="E34:S34" si="17">E36</f>
        <v>0</v>
      </c>
      <c r="F34" s="25">
        <f t="shared" si="17"/>
        <v>0</v>
      </c>
      <c r="G34" s="25">
        <f t="shared" si="17"/>
        <v>41200</v>
      </c>
      <c r="H34" s="25">
        <f t="shared" si="17"/>
        <v>152189.12</v>
      </c>
      <c r="I34" s="25">
        <f t="shared" si="17"/>
        <v>152189.12</v>
      </c>
      <c r="J34" s="25">
        <f t="shared" si="17"/>
        <v>0</v>
      </c>
      <c r="K34" s="25">
        <f t="shared" si="17"/>
        <v>0</v>
      </c>
      <c r="L34" s="25">
        <f t="shared" si="17"/>
        <v>0</v>
      </c>
      <c r="M34" s="25">
        <f t="shared" si="17"/>
        <v>0</v>
      </c>
      <c r="N34" s="25">
        <f t="shared" si="17"/>
        <v>0</v>
      </c>
      <c r="O34" s="25">
        <f t="shared" si="17"/>
        <v>0</v>
      </c>
      <c r="P34" s="25">
        <f t="shared" si="17"/>
        <v>152189.12</v>
      </c>
      <c r="Q34" s="25">
        <f t="shared" si="17"/>
        <v>152189.12</v>
      </c>
      <c r="R34" s="25">
        <f t="shared" si="17"/>
        <v>0</v>
      </c>
      <c r="S34" s="25">
        <f t="shared" si="17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152100</v>
      </c>
      <c r="D35" s="26">
        <f t="shared" ref="D35:S35" si="18">D36</f>
        <v>152100</v>
      </c>
      <c r="E35" s="26">
        <f t="shared" si="18"/>
        <v>0</v>
      </c>
      <c r="F35" s="26">
        <f t="shared" si="18"/>
        <v>0</v>
      </c>
      <c r="G35" s="26">
        <f t="shared" si="18"/>
        <v>41200</v>
      </c>
      <c r="H35" s="26">
        <f t="shared" si="18"/>
        <v>152189.12</v>
      </c>
      <c r="I35" s="26">
        <f t="shared" si="18"/>
        <v>152189.12</v>
      </c>
      <c r="J35" s="26">
        <f t="shared" si="18"/>
        <v>0</v>
      </c>
      <c r="K35" s="26">
        <f t="shared" si="18"/>
        <v>0</v>
      </c>
      <c r="L35" s="26">
        <f t="shared" si="18"/>
        <v>0</v>
      </c>
      <c r="M35" s="26">
        <f t="shared" si="18"/>
        <v>0</v>
      </c>
      <c r="N35" s="26">
        <f t="shared" si="18"/>
        <v>0</v>
      </c>
      <c r="O35" s="26">
        <f t="shared" si="18"/>
        <v>0</v>
      </c>
      <c r="P35" s="26">
        <f t="shared" si="18"/>
        <v>152189.12</v>
      </c>
      <c r="Q35" s="26">
        <f t="shared" si="18"/>
        <v>152189.12</v>
      </c>
      <c r="R35" s="26">
        <f t="shared" si="18"/>
        <v>0</v>
      </c>
      <c r="S35" s="26">
        <f t="shared" si="18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152100</v>
      </c>
      <c r="D36" s="26">
        <v>152100</v>
      </c>
      <c r="E36" s="27">
        <v>0</v>
      </c>
      <c r="F36" s="27">
        <v>0</v>
      </c>
      <c r="G36" s="26">
        <v>41200</v>
      </c>
      <c r="H36" s="26">
        <f>I36</f>
        <v>152189.12</v>
      </c>
      <c r="I36" s="26">
        <v>152189.12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152189.12</v>
      </c>
      <c r="Q36" s="26">
        <f>I36-M36</f>
        <v>152189.12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4" t="s">
        <v>68</v>
      </c>
      <c r="B37" s="94"/>
      <c r="C37" s="25">
        <f>D37+E37</f>
        <v>74301910.400000006</v>
      </c>
      <c r="D37" s="25">
        <f>D11+D25+D34</f>
        <v>71587000</v>
      </c>
      <c r="E37" s="25">
        <f>E11+E25+E31</f>
        <v>2714910.4000000004</v>
      </c>
      <c r="F37" s="25">
        <f>F11+F25+F34</f>
        <v>0</v>
      </c>
      <c r="G37" s="25">
        <f>G11+G25+G34</f>
        <v>66846282</v>
      </c>
      <c r="H37" s="25">
        <f>I37+J37</f>
        <v>71936840.25</v>
      </c>
      <c r="I37" s="25">
        <f>I11+I25+I34</f>
        <v>69210670.120000005</v>
      </c>
      <c r="J37" s="25">
        <f>J11+J25</f>
        <v>2726170.13</v>
      </c>
      <c r="K37" s="25">
        <f t="shared" ref="K37:S37" si="19">K11+K25+K34</f>
        <v>0</v>
      </c>
      <c r="L37" s="25">
        <f t="shared" si="19"/>
        <v>53741472.339999996</v>
      </c>
      <c r="M37" s="25">
        <f t="shared" si="19"/>
        <v>52383203.899999999</v>
      </c>
      <c r="N37" s="25">
        <f t="shared" si="19"/>
        <v>1358268.44</v>
      </c>
      <c r="O37" s="25">
        <f t="shared" si="19"/>
        <v>0</v>
      </c>
      <c r="P37" s="25">
        <f t="shared" si="19"/>
        <v>18195367.91</v>
      </c>
      <c r="Q37" s="25">
        <f t="shared" si="19"/>
        <v>16827466.219999999</v>
      </c>
      <c r="R37" s="25">
        <f t="shared" si="19"/>
        <v>1367901.6900000002</v>
      </c>
      <c r="S37" s="25">
        <f t="shared" si="19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62271447.18</v>
      </c>
      <c r="D38" s="25">
        <f t="shared" ref="D38:S38" si="20">D39+D40</f>
        <v>62271447.18</v>
      </c>
      <c r="E38" s="25">
        <f t="shared" si="20"/>
        <v>0</v>
      </c>
      <c r="F38" s="25">
        <f t="shared" si="20"/>
        <v>0</v>
      </c>
      <c r="G38" s="25">
        <f t="shared" si="20"/>
        <v>57259025.18</v>
      </c>
      <c r="H38" s="25">
        <f t="shared" si="20"/>
        <v>57259025.18</v>
      </c>
      <c r="I38" s="25">
        <f t="shared" si="20"/>
        <v>57259025.18</v>
      </c>
      <c r="J38" s="25">
        <f t="shared" si="20"/>
        <v>0</v>
      </c>
      <c r="K38" s="25">
        <f t="shared" si="20"/>
        <v>0</v>
      </c>
      <c r="L38" s="25">
        <f t="shared" si="20"/>
        <v>53133105.160000004</v>
      </c>
      <c r="M38" s="25">
        <f t="shared" si="20"/>
        <v>53133105.160000004</v>
      </c>
      <c r="N38" s="25">
        <f t="shared" si="20"/>
        <v>0</v>
      </c>
      <c r="O38" s="25">
        <f t="shared" si="20"/>
        <v>0</v>
      </c>
      <c r="P38" s="25">
        <f t="shared" si="20"/>
        <v>4125920.0199999972</v>
      </c>
      <c r="Q38" s="25">
        <f t="shared" si="20"/>
        <v>4125920.0199999972</v>
      </c>
      <c r="R38" s="25">
        <f t="shared" si="20"/>
        <v>0</v>
      </c>
      <c r="S38" s="25">
        <f t="shared" si="20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55136690</v>
      </c>
      <c r="H39" s="26">
        <f>I39</f>
        <v>55136690</v>
      </c>
      <c r="I39" s="26">
        <v>55136690</v>
      </c>
      <c r="J39" s="27">
        <v>0</v>
      </c>
      <c r="K39" s="27">
        <v>0</v>
      </c>
      <c r="L39" s="26">
        <f>M39+N39</f>
        <v>48866601.770000003</v>
      </c>
      <c r="M39" s="26">
        <v>48866601.770000003</v>
      </c>
      <c r="N39" s="27">
        <v>0</v>
      </c>
      <c r="O39" s="27">
        <v>0</v>
      </c>
      <c r="P39" s="26">
        <f>H39-L39</f>
        <v>6270088.2299999967</v>
      </c>
      <c r="Q39" s="26">
        <f>I39-M39</f>
        <v>6270088.2299999967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v>2122335.1800000002</v>
      </c>
      <c r="D40" s="26">
        <v>2122335.1800000002</v>
      </c>
      <c r="E40" s="27">
        <v>0</v>
      </c>
      <c r="F40" s="27">
        <v>0</v>
      </c>
      <c r="G40" s="26">
        <v>2122335.1800000002</v>
      </c>
      <c r="H40" s="26">
        <v>2122335.1800000002</v>
      </c>
      <c r="I40" s="26">
        <v>2122335.1800000002</v>
      </c>
      <c r="J40" s="27">
        <v>0</v>
      </c>
      <c r="K40" s="27">
        <v>0</v>
      </c>
      <c r="L40" s="26">
        <f>M40+N40</f>
        <v>4266503.3899999997</v>
      </c>
      <c r="M40" s="26">
        <v>4266503.3899999997</v>
      </c>
      <c r="N40" s="26">
        <v>0</v>
      </c>
      <c r="O40" s="26">
        <v>0</v>
      </c>
      <c r="P40" s="26">
        <f>H40-L40</f>
        <v>-2144168.2099999995</v>
      </c>
      <c r="Q40" s="26">
        <f>I40-M40</f>
        <v>-2144168.2099999995</v>
      </c>
      <c r="R40" s="26">
        <v>0</v>
      </c>
      <c r="S40" s="26">
        <v>0</v>
      </c>
    </row>
    <row r="41" spans="1:19" s="15" customFormat="1" ht="27.6" customHeight="1" x14ac:dyDescent="0.3">
      <c r="A41" s="95" t="s">
        <v>119</v>
      </c>
      <c r="B41" s="95"/>
      <c r="C41" s="47">
        <f>C37+C38</f>
        <v>136573357.58000001</v>
      </c>
      <c r="D41" s="47">
        <f t="shared" ref="D41:S41" si="21">D37+D38</f>
        <v>133858447.18000001</v>
      </c>
      <c r="E41" s="47">
        <f t="shared" si="21"/>
        <v>2714910.4000000004</v>
      </c>
      <c r="F41" s="47">
        <f t="shared" si="21"/>
        <v>0</v>
      </c>
      <c r="G41" s="47">
        <f t="shared" si="21"/>
        <v>124105307.18000001</v>
      </c>
      <c r="H41" s="47">
        <f t="shared" si="21"/>
        <v>129195865.43000001</v>
      </c>
      <c r="I41" s="47">
        <f t="shared" si="21"/>
        <v>126469695.30000001</v>
      </c>
      <c r="J41" s="47">
        <f t="shared" si="21"/>
        <v>2726170.13</v>
      </c>
      <c r="K41" s="47">
        <f t="shared" si="21"/>
        <v>0</v>
      </c>
      <c r="L41" s="47">
        <f t="shared" si="21"/>
        <v>106874577.5</v>
      </c>
      <c r="M41" s="47">
        <f t="shared" si="21"/>
        <v>105516309.06</v>
      </c>
      <c r="N41" s="47">
        <f t="shared" si="21"/>
        <v>1358268.44</v>
      </c>
      <c r="O41" s="47">
        <f t="shared" si="21"/>
        <v>0</v>
      </c>
      <c r="P41" s="47">
        <f t="shared" si="21"/>
        <v>22321287.929999996</v>
      </c>
      <c r="Q41" s="47">
        <f t="shared" si="21"/>
        <v>20953386.239999995</v>
      </c>
      <c r="R41" s="47">
        <f t="shared" si="21"/>
        <v>1367901.6900000002</v>
      </c>
      <c r="S41" s="47">
        <f t="shared" si="21"/>
        <v>0</v>
      </c>
    </row>
    <row r="42" spans="1:19" ht="30" customHeight="1" x14ac:dyDescent="0.3">
      <c r="A42" s="17"/>
      <c r="B42" s="96" t="s">
        <v>118</v>
      </c>
      <c r="C42" s="9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71808263.109999999</v>
      </c>
      <c r="D43" s="34">
        <f>D44</f>
        <v>66261870</v>
      </c>
      <c r="E43" s="34">
        <f t="shared" ref="E43:S43" si="22">E44</f>
        <v>5546393.1100000003</v>
      </c>
      <c r="F43" s="34">
        <f t="shared" si="22"/>
        <v>5529407</v>
      </c>
      <c r="G43" s="34">
        <f t="shared" si="22"/>
        <v>61513258</v>
      </c>
      <c r="H43" s="34">
        <f t="shared" si="22"/>
        <v>60887732.950000003</v>
      </c>
      <c r="I43" s="34">
        <f t="shared" si="22"/>
        <v>60523488.100000001</v>
      </c>
      <c r="J43" s="34">
        <f t="shared" si="22"/>
        <v>364244.85000000003</v>
      </c>
      <c r="K43" s="34">
        <f t="shared" si="22"/>
        <v>347397.76</v>
      </c>
      <c r="L43" s="34">
        <f t="shared" si="22"/>
        <v>46990281.129999995</v>
      </c>
      <c r="M43" s="34">
        <f t="shared" si="22"/>
        <v>46742310.829999998</v>
      </c>
      <c r="N43" s="34">
        <f t="shared" si="22"/>
        <v>247970.3</v>
      </c>
      <c r="O43" s="34">
        <f t="shared" si="22"/>
        <v>208428</v>
      </c>
      <c r="P43" s="34">
        <f t="shared" si="22"/>
        <v>13897451.820000004</v>
      </c>
      <c r="Q43" s="34">
        <f t="shared" si="22"/>
        <v>13781177.270000003</v>
      </c>
      <c r="R43" s="34">
        <f t="shared" si="22"/>
        <v>116274.55000000005</v>
      </c>
      <c r="S43" s="34">
        <f t="shared" si="22"/>
        <v>138969.76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D85" si="23">D44+E44</f>
        <v>71808263.109999999</v>
      </c>
      <c r="D44" s="19">
        <v>66261870</v>
      </c>
      <c r="E44" s="19">
        <v>5546393.1100000003</v>
      </c>
      <c r="F44" s="19">
        <v>5529407</v>
      </c>
      <c r="G44" s="19">
        <v>61513258</v>
      </c>
      <c r="H44" s="19">
        <f>I44+J44</f>
        <v>60887732.950000003</v>
      </c>
      <c r="I44" s="19">
        <v>60523488.100000001</v>
      </c>
      <c r="J44" s="19">
        <f>347397.76+16847.09</f>
        <v>364244.85000000003</v>
      </c>
      <c r="K44" s="19">
        <v>347397.76</v>
      </c>
      <c r="L44" s="19">
        <f>M44+N44</f>
        <v>46990281.129999995</v>
      </c>
      <c r="M44" s="19">
        <v>46742310.829999998</v>
      </c>
      <c r="N44" s="19">
        <v>247970.3</v>
      </c>
      <c r="O44" s="19">
        <v>208428</v>
      </c>
      <c r="P44" s="19">
        <f>Q44+R44</f>
        <v>13897451.820000004</v>
      </c>
      <c r="Q44" s="19">
        <f>I44-M44</f>
        <v>13781177.270000003</v>
      </c>
      <c r="R44" s="19">
        <f>J44-N44</f>
        <v>116274.55000000005</v>
      </c>
      <c r="S44" s="19">
        <f>K44-O44</f>
        <v>138969.76</v>
      </c>
    </row>
    <row r="45" spans="1:19" ht="51.6" customHeight="1" x14ac:dyDescent="0.3">
      <c r="A45" s="23" t="s">
        <v>121</v>
      </c>
      <c r="B45" s="12" t="s">
        <v>71</v>
      </c>
      <c r="C45" s="34">
        <f t="shared" si="23"/>
        <v>46268207.780000001</v>
      </c>
      <c r="D45" s="34">
        <f>D46+D49+D52+D54</f>
        <v>42149780</v>
      </c>
      <c r="E45" s="34">
        <f>E46+E49+E52+E54</f>
        <v>4118427.7800000003</v>
      </c>
      <c r="F45" s="34">
        <f t="shared" ref="F45:P45" si="24">F46+F49+F52+F54</f>
        <v>2392335.1800000002</v>
      </c>
      <c r="G45" s="34">
        <f t="shared" si="24"/>
        <v>38564641</v>
      </c>
      <c r="H45" s="34">
        <f t="shared" si="24"/>
        <v>41154364.460000001</v>
      </c>
      <c r="I45" s="34">
        <f t="shared" si="24"/>
        <v>37427142.579999998</v>
      </c>
      <c r="J45" s="34">
        <f t="shared" si="24"/>
        <v>3727221.88</v>
      </c>
      <c r="K45" s="34">
        <f t="shared" si="24"/>
        <v>2122335.1800000002</v>
      </c>
      <c r="L45" s="34">
        <f t="shared" si="24"/>
        <v>38346400.829999998</v>
      </c>
      <c r="M45" s="34">
        <f t="shared" si="24"/>
        <v>32618881.550000001</v>
      </c>
      <c r="N45" s="34">
        <f t="shared" si="24"/>
        <v>5727519.2799999993</v>
      </c>
      <c r="O45" s="34">
        <f t="shared" si="24"/>
        <v>4266503.3899999997</v>
      </c>
      <c r="P45" s="34">
        <f t="shared" si="24"/>
        <v>2807963.6300000045</v>
      </c>
      <c r="Q45" s="34">
        <f t="shared" ref="Q45:S77" si="25">I45-M45</f>
        <v>4808261.0299999975</v>
      </c>
      <c r="R45" s="34">
        <f t="shared" si="25"/>
        <v>-2000297.3999999994</v>
      </c>
      <c r="S45" s="34">
        <f t="shared" si="25"/>
        <v>-2144168.2099999995</v>
      </c>
    </row>
    <row r="46" spans="1:19" ht="115.2" customHeight="1" x14ac:dyDescent="0.3">
      <c r="A46" s="18">
        <v>3100</v>
      </c>
      <c r="B46" s="12" t="s">
        <v>72</v>
      </c>
      <c r="C46" s="34">
        <f t="shared" si="23"/>
        <v>42476265.719999999</v>
      </c>
      <c r="D46" s="34">
        <f>D47+D48</f>
        <v>40649095</v>
      </c>
      <c r="E46" s="34">
        <f>E47+E48</f>
        <v>1827170.72</v>
      </c>
      <c r="F46" s="34">
        <f t="shared" ref="F46:P46" si="26">F47+F48</f>
        <v>270000</v>
      </c>
      <c r="G46" s="34">
        <f t="shared" si="26"/>
        <v>37080998</v>
      </c>
      <c r="H46" s="34">
        <f t="shared" si="26"/>
        <v>37928305.5</v>
      </c>
      <c r="I46" s="34">
        <f t="shared" si="26"/>
        <v>36492340.68</v>
      </c>
      <c r="J46" s="34">
        <f t="shared" si="26"/>
        <v>1435964.8199999998</v>
      </c>
      <c r="K46" s="34">
        <f t="shared" si="26"/>
        <v>0</v>
      </c>
      <c r="L46" s="34">
        <f t="shared" si="26"/>
        <v>33474510.839999996</v>
      </c>
      <c r="M46" s="34">
        <f t="shared" si="26"/>
        <v>32013494.949999999</v>
      </c>
      <c r="N46" s="34">
        <f t="shared" si="26"/>
        <v>1461015.8900000001</v>
      </c>
      <c r="O46" s="34">
        <f t="shared" si="26"/>
        <v>0</v>
      </c>
      <c r="P46" s="34">
        <f t="shared" si="26"/>
        <v>4453794.6600000039</v>
      </c>
      <c r="Q46" s="34">
        <f t="shared" si="25"/>
        <v>4478845.7300000004</v>
      </c>
      <c r="R46" s="34">
        <f t="shared" si="25"/>
        <v>-25051.070000000298</v>
      </c>
      <c r="S46" s="34">
        <f t="shared" si="25"/>
        <v>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3"/>
        <v>34768773.25</v>
      </c>
      <c r="D47" s="29">
        <v>33332694</v>
      </c>
      <c r="E47" s="29">
        <v>1436079.25</v>
      </c>
      <c r="F47" s="29">
        <v>270000</v>
      </c>
      <c r="G47" s="29">
        <v>30355944</v>
      </c>
      <c r="H47" s="29">
        <f>I47+J47</f>
        <v>30964675.650000002</v>
      </c>
      <c r="I47" s="29">
        <v>29919802.300000001</v>
      </c>
      <c r="J47" s="29">
        <v>1044873.35</v>
      </c>
      <c r="K47" s="29">
        <v>0</v>
      </c>
      <c r="L47" s="29">
        <f>M47+N47</f>
        <v>27569299.509999998</v>
      </c>
      <c r="M47" s="29">
        <v>26523649.079999998</v>
      </c>
      <c r="N47" s="29">
        <v>1045650.43</v>
      </c>
      <c r="O47" s="29">
        <v>0</v>
      </c>
      <c r="P47" s="29">
        <f>H47-L47</f>
        <v>3395376.1400000043</v>
      </c>
      <c r="Q47" s="19">
        <f t="shared" si="25"/>
        <v>3396153.2200000025</v>
      </c>
      <c r="R47" s="19">
        <f t="shared" si="25"/>
        <v>-777.08000000007451</v>
      </c>
      <c r="S47" s="19">
        <f t="shared" si="25"/>
        <v>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3"/>
        <v>7707492.4699999997</v>
      </c>
      <c r="D48" s="29">
        <v>7316401</v>
      </c>
      <c r="E48" s="29">
        <v>391091.47</v>
      </c>
      <c r="F48" s="29">
        <v>0</v>
      </c>
      <c r="G48" s="29">
        <v>6725054</v>
      </c>
      <c r="H48" s="29">
        <f>I48+J48</f>
        <v>6963629.8499999996</v>
      </c>
      <c r="I48" s="29">
        <v>6572538.3799999999</v>
      </c>
      <c r="J48" s="29">
        <v>391091.47</v>
      </c>
      <c r="K48" s="29">
        <v>0</v>
      </c>
      <c r="L48" s="29">
        <f>M48+N48</f>
        <v>5905211.3300000001</v>
      </c>
      <c r="M48" s="29">
        <v>5489845.8700000001</v>
      </c>
      <c r="N48" s="29">
        <v>415365.46</v>
      </c>
      <c r="O48" s="29">
        <v>0</v>
      </c>
      <c r="P48" s="29">
        <f>Q48+R48</f>
        <v>1058418.5199999998</v>
      </c>
      <c r="Q48" s="19">
        <f t="shared" si="25"/>
        <v>1082692.5099999998</v>
      </c>
      <c r="R48" s="19">
        <f t="shared" si="25"/>
        <v>-24273.990000000049</v>
      </c>
      <c r="S48" s="19">
        <f t="shared" si="25"/>
        <v>0</v>
      </c>
    </row>
    <row r="49" spans="1:19" ht="67.8" customHeight="1" x14ac:dyDescent="0.3">
      <c r="A49" s="18">
        <v>3110</v>
      </c>
      <c r="B49" s="16" t="s">
        <v>75</v>
      </c>
      <c r="C49" s="34">
        <f t="shared" si="23"/>
        <v>718921.88</v>
      </c>
      <c r="D49" s="34">
        <f>D50+D51</f>
        <v>550000</v>
      </c>
      <c r="E49" s="34">
        <f>E50+E51</f>
        <v>168921.88</v>
      </c>
      <c r="F49" s="34">
        <f t="shared" ref="F49:G49" si="27">F50+F51</f>
        <v>0</v>
      </c>
      <c r="G49" s="34">
        <f t="shared" si="27"/>
        <v>550000</v>
      </c>
      <c r="H49" s="34">
        <f>I49+J49</f>
        <v>432628.78</v>
      </c>
      <c r="I49" s="34">
        <f>I50+I51</f>
        <v>263706.90000000002</v>
      </c>
      <c r="J49" s="34">
        <f t="shared" ref="J49:K49" si="28">J50+J51</f>
        <v>168921.88</v>
      </c>
      <c r="K49" s="34">
        <f t="shared" si="28"/>
        <v>0</v>
      </c>
      <c r="L49" s="34">
        <f>L50+L51</f>
        <v>10269.92</v>
      </c>
      <c r="M49" s="34">
        <f>M50+M51</f>
        <v>10269.92</v>
      </c>
      <c r="N49" s="34">
        <f>N50+N51</f>
        <v>0</v>
      </c>
      <c r="O49" s="34">
        <f>O50+O51</f>
        <v>0</v>
      </c>
      <c r="P49" s="34">
        <f>P50+P51</f>
        <v>422358.86</v>
      </c>
      <c r="Q49" s="34">
        <f t="shared" si="25"/>
        <v>253436.98</v>
      </c>
      <c r="R49" s="34">
        <f t="shared" si="25"/>
        <v>168921.88</v>
      </c>
      <c r="S49" s="34">
        <f t="shared" si="25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3"/>
        <v>698921.88</v>
      </c>
      <c r="D50" s="19">
        <v>530000</v>
      </c>
      <c r="E50" s="19">
        <v>168921.88</v>
      </c>
      <c r="F50" s="19">
        <v>0</v>
      </c>
      <c r="G50" s="19">
        <v>530000</v>
      </c>
      <c r="H50" s="19">
        <f>I50+J50</f>
        <v>412632.45</v>
      </c>
      <c r="I50" s="19">
        <v>243710.57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412632.45</v>
      </c>
      <c r="Q50" s="19">
        <f t="shared" si="25"/>
        <v>243710.57</v>
      </c>
      <c r="R50" s="19">
        <f t="shared" si="25"/>
        <v>168921.88</v>
      </c>
      <c r="S50" s="19">
        <f t="shared" si="25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3"/>
        <v>20000</v>
      </c>
      <c r="D51" s="19">
        <v>20000</v>
      </c>
      <c r="E51" s="19">
        <v>0</v>
      </c>
      <c r="F51" s="19">
        <v>0</v>
      </c>
      <c r="G51" s="19">
        <v>20000</v>
      </c>
      <c r="H51" s="19">
        <f>I51+J51</f>
        <v>19996.330000000002</v>
      </c>
      <c r="I51" s="19">
        <v>19996.330000000002</v>
      </c>
      <c r="J51" s="19">
        <v>0</v>
      </c>
      <c r="K51" s="19">
        <v>0</v>
      </c>
      <c r="L51" s="19">
        <f>M51+N51</f>
        <v>10269.92</v>
      </c>
      <c r="M51" s="19">
        <v>10269.92</v>
      </c>
      <c r="N51" s="19">
        <v>0</v>
      </c>
      <c r="O51" s="19">
        <v>0</v>
      </c>
      <c r="P51" s="19">
        <f>Q51+R51</f>
        <v>9726.4100000000017</v>
      </c>
      <c r="Q51" s="19">
        <f t="shared" si="25"/>
        <v>9726.4100000000017</v>
      </c>
      <c r="R51" s="19">
        <f t="shared" si="25"/>
        <v>0</v>
      </c>
      <c r="S51" s="19">
        <f t="shared" si="25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3"/>
        <v>2122335.1800000002</v>
      </c>
      <c r="D52" s="34">
        <f>D53</f>
        <v>0</v>
      </c>
      <c r="E52" s="34">
        <f>E53</f>
        <v>2122335.1800000002</v>
      </c>
      <c r="F52" s="34">
        <f t="shared" ref="F52:G52" si="29">F53</f>
        <v>2122335.1800000002</v>
      </c>
      <c r="G52" s="34">
        <f t="shared" si="29"/>
        <v>0</v>
      </c>
      <c r="H52" s="34">
        <f>H53</f>
        <v>2122335.1800000002</v>
      </c>
      <c r="I52" s="34">
        <f t="shared" ref="I52:O52" si="30">I53</f>
        <v>0</v>
      </c>
      <c r="J52" s="34">
        <f t="shared" si="30"/>
        <v>2122335.1800000002</v>
      </c>
      <c r="K52" s="34">
        <f t="shared" si="30"/>
        <v>2122335.1800000002</v>
      </c>
      <c r="L52" s="34">
        <f t="shared" si="30"/>
        <v>4266503.3899999997</v>
      </c>
      <c r="M52" s="34">
        <f t="shared" si="30"/>
        <v>0</v>
      </c>
      <c r="N52" s="34">
        <f t="shared" si="30"/>
        <v>4266503.3899999997</v>
      </c>
      <c r="O52" s="34">
        <f t="shared" si="30"/>
        <v>4266503.3899999997</v>
      </c>
      <c r="P52" s="34">
        <f>P53</f>
        <v>-2144168.2099999995</v>
      </c>
      <c r="Q52" s="34">
        <f t="shared" si="25"/>
        <v>0</v>
      </c>
      <c r="R52" s="34">
        <f t="shared" si="25"/>
        <v>-2144168.2099999995</v>
      </c>
      <c r="S52" s="34">
        <f t="shared" si="25"/>
        <v>-2144168.2099999995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3"/>
        <v>2122335.1800000002</v>
      </c>
      <c r="D53" s="19">
        <v>0</v>
      </c>
      <c r="E53" s="19">
        <v>2122335.1800000002</v>
      </c>
      <c r="F53" s="19">
        <v>2122335.1800000002</v>
      </c>
      <c r="G53" s="19">
        <v>0</v>
      </c>
      <c r="H53" s="19">
        <f>I53+J53</f>
        <v>2122335.1800000002</v>
      </c>
      <c r="I53" s="19">
        <v>0</v>
      </c>
      <c r="J53" s="19">
        <v>2122335.1800000002</v>
      </c>
      <c r="K53" s="19">
        <v>2122335.1800000002</v>
      </c>
      <c r="L53" s="19">
        <f>M53+N53</f>
        <v>4266503.3899999997</v>
      </c>
      <c r="M53" s="19">
        <v>0</v>
      </c>
      <c r="N53" s="19">
        <v>4266503.3899999997</v>
      </c>
      <c r="O53" s="19">
        <v>4266503.3899999997</v>
      </c>
      <c r="P53" s="19">
        <f>Q53+R53</f>
        <v>-2144168.2099999995</v>
      </c>
      <c r="Q53" s="19">
        <f t="shared" si="25"/>
        <v>0</v>
      </c>
      <c r="R53" s="19">
        <f t="shared" si="25"/>
        <v>-2144168.2099999995</v>
      </c>
      <c r="S53" s="19">
        <f t="shared" si="25"/>
        <v>-2144168.2099999995</v>
      </c>
    </row>
    <row r="54" spans="1:19" ht="23.4" customHeight="1" x14ac:dyDescent="0.3">
      <c r="A54" s="18">
        <v>3240</v>
      </c>
      <c r="B54" s="16" t="s">
        <v>80</v>
      </c>
      <c r="C54" s="34">
        <f t="shared" si="23"/>
        <v>950685</v>
      </c>
      <c r="D54" s="34">
        <f>D55+D56</f>
        <v>950685</v>
      </c>
      <c r="E54" s="34">
        <f>E55+E56</f>
        <v>0</v>
      </c>
      <c r="F54" s="34">
        <f t="shared" ref="F54:S54" si="31">F55+F56</f>
        <v>0</v>
      </c>
      <c r="G54" s="34">
        <f t="shared" si="31"/>
        <v>933643</v>
      </c>
      <c r="H54" s="34">
        <f t="shared" si="31"/>
        <v>671095</v>
      </c>
      <c r="I54" s="34">
        <f t="shared" si="31"/>
        <v>671095</v>
      </c>
      <c r="J54" s="34">
        <f t="shared" si="31"/>
        <v>0</v>
      </c>
      <c r="K54" s="34">
        <f t="shared" si="31"/>
        <v>0</v>
      </c>
      <c r="L54" s="34">
        <f t="shared" si="31"/>
        <v>595116.68000000005</v>
      </c>
      <c r="M54" s="34">
        <f t="shared" si="31"/>
        <v>595116.68000000005</v>
      </c>
      <c r="N54" s="34">
        <f t="shared" si="31"/>
        <v>0</v>
      </c>
      <c r="O54" s="34">
        <f t="shared" si="31"/>
        <v>0</v>
      </c>
      <c r="P54" s="34">
        <f t="shared" si="31"/>
        <v>75978.319999999949</v>
      </c>
      <c r="Q54" s="34">
        <f t="shared" si="31"/>
        <v>75978.319999999949</v>
      </c>
      <c r="R54" s="34">
        <f t="shared" si="31"/>
        <v>0</v>
      </c>
      <c r="S54" s="34">
        <f t="shared" si="31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3"/>
        <v>158120</v>
      </c>
      <c r="D55" s="19">
        <v>158120</v>
      </c>
      <c r="E55" s="19">
        <v>0</v>
      </c>
      <c r="F55" s="19">
        <v>0</v>
      </c>
      <c r="G55" s="19">
        <v>158120</v>
      </c>
      <c r="H55" s="19">
        <f>I55+J55</f>
        <v>136664</v>
      </c>
      <c r="I55" s="19">
        <v>136664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87664</v>
      </c>
      <c r="Q55" s="19">
        <f t="shared" si="25"/>
        <v>87664</v>
      </c>
      <c r="R55" s="19">
        <f t="shared" si="25"/>
        <v>0</v>
      </c>
      <c r="S55" s="19">
        <f t="shared" si="25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3"/>
        <v>792565</v>
      </c>
      <c r="D56" s="19">
        <v>792565</v>
      </c>
      <c r="E56" s="19">
        <v>0</v>
      </c>
      <c r="F56" s="19">
        <v>0</v>
      </c>
      <c r="G56" s="19">
        <v>775523</v>
      </c>
      <c r="H56" s="19">
        <f>I56+J56</f>
        <v>534431</v>
      </c>
      <c r="I56" s="19">
        <v>534431</v>
      </c>
      <c r="J56" s="19">
        <v>0</v>
      </c>
      <c r="K56" s="19">
        <v>0</v>
      </c>
      <c r="L56" s="19">
        <f>M56+N56</f>
        <v>546116.68000000005</v>
      </c>
      <c r="M56" s="19">
        <v>546116.68000000005</v>
      </c>
      <c r="N56" s="19">
        <v>0</v>
      </c>
      <c r="O56" s="19">
        <v>0</v>
      </c>
      <c r="P56" s="19">
        <f>Q56+R56</f>
        <v>-11685.680000000051</v>
      </c>
      <c r="Q56" s="19">
        <f t="shared" si="25"/>
        <v>-11685.680000000051</v>
      </c>
      <c r="R56" s="19">
        <f t="shared" si="25"/>
        <v>0</v>
      </c>
      <c r="S56" s="19">
        <f t="shared" si="25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3"/>
        <v>86000</v>
      </c>
      <c r="D57" s="19">
        <f>D58</f>
        <v>86000</v>
      </c>
      <c r="E57" s="19">
        <f>E58</f>
        <v>0</v>
      </c>
      <c r="F57" s="19">
        <f t="shared" ref="F57:O58" si="32">F58</f>
        <v>0</v>
      </c>
      <c r="G57" s="19">
        <f t="shared" si="32"/>
        <v>86000</v>
      </c>
      <c r="H57" s="19">
        <f t="shared" si="32"/>
        <v>73500</v>
      </c>
      <c r="I57" s="19">
        <f t="shared" si="32"/>
        <v>73500</v>
      </c>
      <c r="J57" s="19">
        <f t="shared" si="32"/>
        <v>0</v>
      </c>
      <c r="K57" s="19">
        <f t="shared" si="32"/>
        <v>0</v>
      </c>
      <c r="L57" s="19">
        <f t="shared" si="32"/>
        <v>40000</v>
      </c>
      <c r="M57" s="19">
        <f t="shared" si="32"/>
        <v>40000</v>
      </c>
      <c r="N57" s="19">
        <f t="shared" si="32"/>
        <v>0</v>
      </c>
      <c r="O57" s="19">
        <f t="shared" si="32"/>
        <v>0</v>
      </c>
      <c r="P57" s="19">
        <f>P58</f>
        <v>33500</v>
      </c>
      <c r="Q57" s="19">
        <f t="shared" si="25"/>
        <v>33500</v>
      </c>
      <c r="R57" s="19">
        <f t="shared" si="25"/>
        <v>0</v>
      </c>
      <c r="S57" s="19">
        <f t="shared" si="25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3"/>
        <v>86000</v>
      </c>
      <c r="D58" s="34">
        <f>D59</f>
        <v>86000</v>
      </c>
      <c r="E58" s="34">
        <f>E59</f>
        <v>0</v>
      </c>
      <c r="F58" s="34">
        <f t="shared" si="32"/>
        <v>0</v>
      </c>
      <c r="G58" s="34">
        <f t="shared" si="32"/>
        <v>86000</v>
      </c>
      <c r="H58" s="34">
        <f t="shared" si="32"/>
        <v>73500</v>
      </c>
      <c r="I58" s="34">
        <f t="shared" si="32"/>
        <v>73500</v>
      </c>
      <c r="J58" s="34">
        <f t="shared" si="32"/>
        <v>0</v>
      </c>
      <c r="K58" s="34">
        <f t="shared" si="32"/>
        <v>0</v>
      </c>
      <c r="L58" s="34">
        <f t="shared" si="32"/>
        <v>40000</v>
      </c>
      <c r="M58" s="34">
        <f t="shared" si="32"/>
        <v>40000</v>
      </c>
      <c r="N58" s="34">
        <f t="shared" si="32"/>
        <v>0</v>
      </c>
      <c r="O58" s="34">
        <f t="shared" si="32"/>
        <v>0</v>
      </c>
      <c r="P58" s="34">
        <f>P59</f>
        <v>33500</v>
      </c>
      <c r="Q58" s="34">
        <f t="shared" si="25"/>
        <v>33500</v>
      </c>
      <c r="R58" s="34">
        <f t="shared" si="25"/>
        <v>0</v>
      </c>
      <c r="S58" s="34">
        <f t="shared" si="25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3"/>
        <v>86000</v>
      </c>
      <c r="D59" s="19">
        <v>86000</v>
      </c>
      <c r="E59" s="19">
        <v>0</v>
      </c>
      <c r="F59" s="19">
        <v>0</v>
      </c>
      <c r="G59" s="19">
        <v>86000</v>
      </c>
      <c r="H59" s="19">
        <f>I59+J59</f>
        <v>73500</v>
      </c>
      <c r="I59" s="19">
        <v>73500</v>
      </c>
      <c r="J59" s="19">
        <v>0</v>
      </c>
      <c r="K59" s="19">
        <v>0</v>
      </c>
      <c r="L59" s="19">
        <f>M59+N59</f>
        <v>40000</v>
      </c>
      <c r="M59" s="19">
        <v>40000</v>
      </c>
      <c r="N59" s="19">
        <v>0</v>
      </c>
      <c r="O59" s="19">
        <v>0</v>
      </c>
      <c r="P59" s="19">
        <f>Q59+R59</f>
        <v>33500</v>
      </c>
      <c r="Q59" s="19">
        <f t="shared" si="25"/>
        <v>33500</v>
      </c>
      <c r="R59" s="19">
        <f t="shared" si="25"/>
        <v>0</v>
      </c>
      <c r="S59" s="19">
        <f t="shared" si="25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3"/>
        <v>109900</v>
      </c>
      <c r="D60" s="34">
        <f>D61</f>
        <v>109900</v>
      </c>
      <c r="E60" s="34">
        <f>E61</f>
        <v>0</v>
      </c>
      <c r="F60" s="34">
        <f t="shared" ref="F60:O61" si="33">F61</f>
        <v>0</v>
      </c>
      <c r="G60" s="34">
        <f t="shared" si="33"/>
        <v>109900</v>
      </c>
      <c r="H60" s="34">
        <f t="shared" si="33"/>
        <v>105900</v>
      </c>
      <c r="I60" s="34">
        <f t="shared" si="33"/>
        <v>105900</v>
      </c>
      <c r="J60" s="34">
        <f t="shared" si="33"/>
        <v>0</v>
      </c>
      <c r="K60" s="34">
        <f t="shared" si="33"/>
        <v>0</v>
      </c>
      <c r="L60" s="34">
        <f t="shared" si="33"/>
        <v>99200</v>
      </c>
      <c r="M60" s="34">
        <f t="shared" si="33"/>
        <v>99200</v>
      </c>
      <c r="N60" s="34">
        <f t="shared" si="33"/>
        <v>0</v>
      </c>
      <c r="O60" s="34">
        <f t="shared" si="33"/>
        <v>0</v>
      </c>
      <c r="P60" s="34">
        <f>P61</f>
        <v>6700</v>
      </c>
      <c r="Q60" s="34">
        <f t="shared" si="25"/>
        <v>6700</v>
      </c>
      <c r="R60" s="34">
        <f t="shared" si="25"/>
        <v>0</v>
      </c>
      <c r="S60" s="34">
        <f t="shared" si="25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3"/>
        <v>109900</v>
      </c>
      <c r="D61" s="19">
        <f>D62</f>
        <v>109900</v>
      </c>
      <c r="E61" s="19">
        <f>E62</f>
        <v>0</v>
      </c>
      <c r="F61" s="19">
        <f t="shared" si="33"/>
        <v>0</v>
      </c>
      <c r="G61" s="19">
        <f>G62</f>
        <v>109900</v>
      </c>
      <c r="H61" s="19">
        <f t="shared" si="33"/>
        <v>105900</v>
      </c>
      <c r="I61" s="19">
        <f t="shared" si="33"/>
        <v>105900</v>
      </c>
      <c r="J61" s="19">
        <f t="shared" si="33"/>
        <v>0</v>
      </c>
      <c r="K61" s="19">
        <f t="shared" si="33"/>
        <v>0</v>
      </c>
      <c r="L61" s="19">
        <f t="shared" si="33"/>
        <v>99200</v>
      </c>
      <c r="M61" s="19">
        <f t="shared" si="33"/>
        <v>99200</v>
      </c>
      <c r="N61" s="19">
        <f t="shared" si="33"/>
        <v>0</v>
      </c>
      <c r="O61" s="19">
        <f t="shared" si="33"/>
        <v>0</v>
      </c>
      <c r="P61" s="19">
        <f>P62</f>
        <v>6700</v>
      </c>
      <c r="Q61" s="19">
        <f t="shared" si="25"/>
        <v>6700</v>
      </c>
      <c r="R61" s="19">
        <f t="shared" si="25"/>
        <v>0</v>
      </c>
      <c r="S61" s="19">
        <f t="shared" si="25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3"/>
        <v>109900</v>
      </c>
      <c r="D62" s="19">
        <v>109900</v>
      </c>
      <c r="E62" s="19">
        <v>0</v>
      </c>
      <c r="F62" s="19">
        <v>0</v>
      </c>
      <c r="G62" s="19">
        <v>109900</v>
      </c>
      <c r="H62" s="19">
        <f>I62+J62</f>
        <v>105900</v>
      </c>
      <c r="I62" s="19">
        <v>105900</v>
      </c>
      <c r="J62" s="19">
        <v>0</v>
      </c>
      <c r="K62" s="19">
        <v>0</v>
      </c>
      <c r="L62" s="19">
        <f>M62+N62</f>
        <v>99200</v>
      </c>
      <c r="M62" s="19">
        <v>99200</v>
      </c>
      <c r="N62" s="19">
        <v>0</v>
      </c>
      <c r="O62" s="19">
        <v>0</v>
      </c>
      <c r="P62" s="19">
        <f>Q62+R62</f>
        <v>6700</v>
      </c>
      <c r="Q62" s="19">
        <f t="shared" si="25"/>
        <v>6700</v>
      </c>
      <c r="R62" s="19">
        <f t="shared" si="25"/>
        <v>0</v>
      </c>
      <c r="S62" s="19">
        <f t="shared" si="25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3"/>
        <v>17145835</v>
      </c>
      <c r="D63" s="34">
        <f>D64+D66+D67</f>
        <v>16120393</v>
      </c>
      <c r="E63" s="34">
        <f>E64+E66+E67</f>
        <v>1025442</v>
      </c>
      <c r="F63" s="34">
        <f t="shared" ref="F63:O63" si="34">F64+F66+F67</f>
        <v>0</v>
      </c>
      <c r="G63" s="34">
        <f t="shared" si="34"/>
        <v>15170891</v>
      </c>
      <c r="H63" s="34">
        <f t="shared" si="34"/>
        <v>15973974.939999998</v>
      </c>
      <c r="I63" s="34">
        <f t="shared" si="34"/>
        <v>14954835.579999998</v>
      </c>
      <c r="J63" s="34">
        <f t="shared" si="34"/>
        <v>1019139.36</v>
      </c>
      <c r="K63" s="34">
        <f t="shared" si="34"/>
        <v>0</v>
      </c>
      <c r="L63" s="34">
        <f t="shared" si="34"/>
        <v>14421689.65</v>
      </c>
      <c r="M63" s="34">
        <f t="shared" si="34"/>
        <v>13578573.550000001</v>
      </c>
      <c r="N63" s="34">
        <f t="shared" si="34"/>
        <v>843116.1</v>
      </c>
      <c r="O63" s="34">
        <f t="shared" si="34"/>
        <v>745000</v>
      </c>
      <c r="P63" s="34">
        <f>P64+P65+P67</f>
        <v>1552285.2899999989</v>
      </c>
      <c r="Q63" s="34">
        <f t="shared" si="25"/>
        <v>1376262.0299999975</v>
      </c>
      <c r="R63" s="34">
        <f t="shared" si="25"/>
        <v>176023.26</v>
      </c>
      <c r="S63" s="34">
        <f t="shared" si="25"/>
        <v>-745000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3"/>
        <v>17038561</v>
      </c>
      <c r="D64" s="34">
        <v>16013119</v>
      </c>
      <c r="E64" s="34">
        <v>1025442</v>
      </c>
      <c r="F64" s="34">
        <v>0</v>
      </c>
      <c r="G64" s="34">
        <v>15063617</v>
      </c>
      <c r="H64" s="34">
        <f>I64+J64</f>
        <v>15868693.039999999</v>
      </c>
      <c r="I64" s="34">
        <v>14849553.68</v>
      </c>
      <c r="J64" s="34">
        <v>1019139.36</v>
      </c>
      <c r="K64" s="34">
        <v>0</v>
      </c>
      <c r="L64" s="34">
        <f>M64+N64</f>
        <v>14421689.65</v>
      </c>
      <c r="M64" s="34">
        <v>13578573.550000001</v>
      </c>
      <c r="N64" s="34">
        <v>843116.1</v>
      </c>
      <c r="O64" s="34">
        <v>745000</v>
      </c>
      <c r="P64" s="34">
        <f>Q64+R64</f>
        <v>1447003.389999999</v>
      </c>
      <c r="Q64" s="34">
        <f t="shared" si="25"/>
        <v>1270980.129999999</v>
      </c>
      <c r="R64" s="34">
        <f t="shared" si="25"/>
        <v>176023.26</v>
      </c>
      <c r="S64" s="34">
        <f t="shared" si="25"/>
        <v>-745000</v>
      </c>
    </row>
    <row r="65" spans="1:19" ht="43.8" customHeight="1" x14ac:dyDescent="0.3">
      <c r="A65" s="18">
        <v>6080</v>
      </c>
      <c r="B65" s="16" t="s">
        <v>90</v>
      </c>
      <c r="C65" s="34">
        <f t="shared" si="23"/>
        <v>7208</v>
      </c>
      <c r="D65" s="34">
        <v>7208</v>
      </c>
      <c r="E65" s="34">
        <f>E66</f>
        <v>0</v>
      </c>
      <c r="F65" s="34">
        <f t="shared" ref="F65:O65" si="35">F66</f>
        <v>0</v>
      </c>
      <c r="G65" s="34">
        <f t="shared" si="35"/>
        <v>5703</v>
      </c>
      <c r="H65" s="34">
        <f t="shared" si="35"/>
        <v>4274.95</v>
      </c>
      <c r="I65" s="34">
        <f t="shared" si="35"/>
        <v>4274.95</v>
      </c>
      <c r="J65" s="34">
        <f t="shared" si="35"/>
        <v>0</v>
      </c>
      <c r="K65" s="34">
        <f t="shared" si="35"/>
        <v>0</v>
      </c>
      <c r="L65" s="34">
        <f t="shared" si="35"/>
        <v>0</v>
      </c>
      <c r="M65" s="34">
        <f t="shared" si="35"/>
        <v>0</v>
      </c>
      <c r="N65" s="34">
        <f t="shared" si="35"/>
        <v>0</v>
      </c>
      <c r="O65" s="34">
        <f t="shared" si="35"/>
        <v>0</v>
      </c>
      <c r="P65" s="34">
        <f>P66</f>
        <v>4274.95</v>
      </c>
      <c r="Q65" s="34">
        <f t="shared" si="25"/>
        <v>4274.95</v>
      </c>
      <c r="R65" s="34">
        <f t="shared" si="25"/>
        <v>0</v>
      </c>
      <c r="S65" s="34">
        <f t="shared" si="25"/>
        <v>0</v>
      </c>
    </row>
    <row r="66" spans="1:19" ht="60.6" customHeight="1" x14ac:dyDescent="0.3">
      <c r="A66" s="32" t="s">
        <v>112</v>
      </c>
      <c r="B66" s="33" t="s">
        <v>91</v>
      </c>
      <c r="C66" s="19">
        <f t="shared" si="23"/>
        <v>5703</v>
      </c>
      <c r="D66" s="19">
        <v>5703</v>
      </c>
      <c r="E66" s="19">
        <v>0</v>
      </c>
      <c r="F66" s="19">
        <v>0</v>
      </c>
      <c r="G66" s="19">
        <v>5703</v>
      </c>
      <c r="H66" s="19">
        <f>I66+J66</f>
        <v>4274.95</v>
      </c>
      <c r="I66" s="19">
        <v>4274.95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4274.95</v>
      </c>
      <c r="Q66" s="19">
        <f t="shared" si="25"/>
        <v>4274.95</v>
      </c>
      <c r="R66" s="19">
        <f t="shared" si="25"/>
        <v>0</v>
      </c>
      <c r="S66" s="19">
        <f t="shared" si="25"/>
        <v>0</v>
      </c>
    </row>
    <row r="67" spans="1:19" ht="59.4" customHeight="1" x14ac:dyDescent="0.3">
      <c r="A67" s="18" t="s">
        <v>113</v>
      </c>
      <c r="B67" s="16" t="s">
        <v>92</v>
      </c>
      <c r="C67" s="34">
        <f t="shared" si="23"/>
        <v>101571</v>
      </c>
      <c r="D67" s="34">
        <v>101571</v>
      </c>
      <c r="E67" s="34">
        <v>0</v>
      </c>
      <c r="F67" s="34">
        <v>0</v>
      </c>
      <c r="G67" s="34">
        <v>101571</v>
      </c>
      <c r="H67" s="34">
        <f>I67+J67</f>
        <v>101006.95</v>
      </c>
      <c r="I67" s="34">
        <v>101006.95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101006.95</v>
      </c>
      <c r="Q67" s="34">
        <f t="shared" si="25"/>
        <v>101006.95</v>
      </c>
      <c r="R67" s="34">
        <f t="shared" si="25"/>
        <v>0</v>
      </c>
      <c r="S67" s="34">
        <f t="shared" si="25"/>
        <v>0</v>
      </c>
    </row>
    <row r="68" spans="1:19" ht="25.2" customHeight="1" x14ac:dyDescent="0.3">
      <c r="A68" s="18">
        <v>7000</v>
      </c>
      <c r="B68" s="16" t="s">
        <v>93</v>
      </c>
      <c r="C68" s="34">
        <f t="shared" si="23"/>
        <v>2075363</v>
      </c>
      <c r="D68" s="34">
        <f>D69</f>
        <v>1926363</v>
      </c>
      <c r="E68" s="34">
        <f>E69</f>
        <v>149000</v>
      </c>
      <c r="F68" s="34">
        <f t="shared" ref="F68:O68" si="36">F69</f>
        <v>149000</v>
      </c>
      <c r="G68" s="34">
        <f t="shared" si="36"/>
        <v>1860813</v>
      </c>
      <c r="H68" s="34">
        <f t="shared" si="36"/>
        <v>1724353.6</v>
      </c>
      <c r="I68" s="34">
        <f t="shared" si="36"/>
        <v>1575353.6</v>
      </c>
      <c r="J68" s="34">
        <f t="shared" si="36"/>
        <v>149000</v>
      </c>
      <c r="K68" s="34">
        <f t="shared" si="36"/>
        <v>149000</v>
      </c>
      <c r="L68" s="34">
        <f t="shared" si="36"/>
        <v>564530.26</v>
      </c>
      <c r="M68" s="34">
        <f t="shared" si="36"/>
        <v>385662.26</v>
      </c>
      <c r="N68" s="34">
        <f t="shared" si="36"/>
        <v>178868</v>
      </c>
      <c r="O68" s="34">
        <f t="shared" si="36"/>
        <v>74500</v>
      </c>
      <c r="P68" s="34">
        <f>P69</f>
        <v>1159823.3400000001</v>
      </c>
      <c r="Q68" s="34">
        <f t="shared" si="25"/>
        <v>1189691.3400000001</v>
      </c>
      <c r="R68" s="34">
        <f t="shared" si="25"/>
        <v>-29868</v>
      </c>
      <c r="S68" s="34">
        <f t="shared" si="25"/>
        <v>74500</v>
      </c>
    </row>
    <row r="69" spans="1:19" ht="45" customHeight="1" x14ac:dyDescent="0.3">
      <c r="A69" s="32">
        <v>7500</v>
      </c>
      <c r="B69" s="33" t="s">
        <v>94</v>
      </c>
      <c r="C69" s="19">
        <f t="shared" si="23"/>
        <v>2075363</v>
      </c>
      <c r="D69" s="19">
        <f>D70+D71</f>
        <v>1926363</v>
      </c>
      <c r="E69" s="19">
        <f>E70+E71</f>
        <v>149000</v>
      </c>
      <c r="F69" s="19">
        <f t="shared" ref="F69:O69" si="37">F70+F71</f>
        <v>149000</v>
      </c>
      <c r="G69" s="19">
        <f t="shared" si="37"/>
        <v>1860813</v>
      </c>
      <c r="H69" s="19">
        <f t="shared" si="37"/>
        <v>1724353.6</v>
      </c>
      <c r="I69" s="19">
        <f t="shared" si="37"/>
        <v>1575353.6</v>
      </c>
      <c r="J69" s="19">
        <f t="shared" si="37"/>
        <v>149000</v>
      </c>
      <c r="K69" s="19">
        <f t="shared" si="37"/>
        <v>149000</v>
      </c>
      <c r="L69" s="19">
        <f t="shared" si="37"/>
        <v>564530.26</v>
      </c>
      <c r="M69" s="19">
        <f t="shared" si="37"/>
        <v>385662.26</v>
      </c>
      <c r="N69" s="19">
        <f t="shared" si="37"/>
        <v>178868</v>
      </c>
      <c r="O69" s="19">
        <f t="shared" si="37"/>
        <v>74500</v>
      </c>
      <c r="P69" s="19">
        <f>P70+P71</f>
        <v>1159823.3400000001</v>
      </c>
      <c r="Q69" s="19">
        <f t="shared" si="25"/>
        <v>1189691.3400000001</v>
      </c>
      <c r="R69" s="19">
        <f t="shared" si="25"/>
        <v>-29868</v>
      </c>
      <c r="S69" s="19">
        <f t="shared" si="25"/>
        <v>74500</v>
      </c>
    </row>
    <row r="70" spans="1:19" ht="54.6" customHeight="1" x14ac:dyDescent="0.3">
      <c r="A70" s="32" t="s">
        <v>114</v>
      </c>
      <c r="B70" s="33" t="s">
        <v>95</v>
      </c>
      <c r="C70" s="19">
        <f t="shared" si="23"/>
        <v>1832925</v>
      </c>
      <c r="D70" s="19">
        <v>1683925</v>
      </c>
      <c r="E70" s="19">
        <v>149000</v>
      </c>
      <c r="F70" s="19">
        <v>149000</v>
      </c>
      <c r="G70" s="19">
        <v>1623065</v>
      </c>
      <c r="H70" s="19">
        <f>I70+J70</f>
        <v>1586343.6</v>
      </c>
      <c r="I70" s="19">
        <v>1437343.6</v>
      </c>
      <c r="J70" s="19">
        <v>149000</v>
      </c>
      <c r="K70" s="19">
        <v>149000</v>
      </c>
      <c r="L70" s="19">
        <f>M70+N70</f>
        <v>481542.26</v>
      </c>
      <c r="M70" s="19">
        <v>302674.26</v>
      </c>
      <c r="N70" s="19">
        <v>178868</v>
      </c>
      <c r="O70" s="19">
        <v>74500</v>
      </c>
      <c r="P70" s="19">
        <f>Q70+R70</f>
        <v>1104801.3400000001</v>
      </c>
      <c r="Q70" s="19">
        <f t="shared" si="25"/>
        <v>1134669.3400000001</v>
      </c>
      <c r="R70" s="19">
        <f t="shared" si="25"/>
        <v>-29868</v>
      </c>
      <c r="S70" s="19">
        <f t="shared" si="25"/>
        <v>74500</v>
      </c>
    </row>
    <row r="71" spans="1:19" ht="48.6" customHeight="1" x14ac:dyDescent="0.3">
      <c r="A71" s="32" t="s">
        <v>115</v>
      </c>
      <c r="B71" s="33" t="s">
        <v>95</v>
      </c>
      <c r="C71" s="19">
        <f t="shared" si="23"/>
        <v>242438</v>
      </c>
      <c r="D71" s="19">
        <v>242438</v>
      </c>
      <c r="E71" s="19">
        <v>0</v>
      </c>
      <c r="F71" s="19">
        <v>0</v>
      </c>
      <c r="G71" s="19">
        <v>237748</v>
      </c>
      <c r="H71" s="19">
        <f>I71+J71</f>
        <v>138010</v>
      </c>
      <c r="I71" s="19">
        <v>138010</v>
      </c>
      <c r="J71" s="19">
        <v>0</v>
      </c>
      <c r="K71" s="19">
        <v>0</v>
      </c>
      <c r="L71" s="19">
        <f>M71+N71</f>
        <v>82988</v>
      </c>
      <c r="M71" s="19">
        <v>82988</v>
      </c>
      <c r="N71" s="19">
        <v>0</v>
      </c>
      <c r="O71" s="19">
        <v>0</v>
      </c>
      <c r="P71" s="19">
        <f>Q71+R71</f>
        <v>55022</v>
      </c>
      <c r="Q71" s="19">
        <f t="shared" si="25"/>
        <v>55022</v>
      </c>
      <c r="R71" s="19">
        <f t="shared" si="25"/>
        <v>0</v>
      </c>
      <c r="S71" s="19">
        <f t="shared" si="25"/>
        <v>0</v>
      </c>
    </row>
    <row r="72" spans="1:19" ht="26.4" customHeight="1" x14ac:dyDescent="0.3">
      <c r="A72" s="18">
        <v>8000</v>
      </c>
      <c r="B72" s="16" t="s">
        <v>96</v>
      </c>
      <c r="C72" s="34">
        <f t="shared" si="23"/>
        <v>299707</v>
      </c>
      <c r="D72" s="34">
        <f>D73+D75</f>
        <v>299707</v>
      </c>
      <c r="E72" s="34">
        <f>E73+E75</f>
        <v>0</v>
      </c>
      <c r="F72" s="34">
        <f t="shared" ref="F72:O72" si="38">F73+F75</f>
        <v>0</v>
      </c>
      <c r="G72" s="34">
        <f t="shared" si="38"/>
        <v>299707</v>
      </c>
      <c r="H72" s="34">
        <f t="shared" si="38"/>
        <v>40269.599999999999</v>
      </c>
      <c r="I72" s="34">
        <f t="shared" si="38"/>
        <v>40269.599999999999</v>
      </c>
      <c r="J72" s="34">
        <f t="shared" si="38"/>
        <v>0</v>
      </c>
      <c r="K72" s="34">
        <f t="shared" si="38"/>
        <v>0</v>
      </c>
      <c r="L72" s="34">
        <f t="shared" si="38"/>
        <v>0</v>
      </c>
      <c r="M72" s="34">
        <f t="shared" si="38"/>
        <v>0</v>
      </c>
      <c r="N72" s="34">
        <f t="shared" si="38"/>
        <v>0</v>
      </c>
      <c r="O72" s="34">
        <f t="shared" si="38"/>
        <v>0</v>
      </c>
      <c r="P72" s="34">
        <f>P73+P75</f>
        <v>40269.599999999999</v>
      </c>
      <c r="Q72" s="34">
        <f t="shared" si="25"/>
        <v>40269.599999999999</v>
      </c>
      <c r="R72" s="34">
        <f t="shared" si="25"/>
        <v>0</v>
      </c>
      <c r="S72" s="34">
        <f t="shared" si="25"/>
        <v>0</v>
      </c>
    </row>
    <row r="73" spans="1:19" ht="49.2" customHeight="1" x14ac:dyDescent="0.3">
      <c r="A73" s="32">
        <v>8100</v>
      </c>
      <c r="B73" s="33" t="s">
        <v>97</v>
      </c>
      <c r="C73" s="19">
        <f t="shared" si="23"/>
        <v>99707</v>
      </c>
      <c r="D73" s="19">
        <f>D74</f>
        <v>99707</v>
      </c>
      <c r="E73" s="19">
        <f>E74</f>
        <v>0</v>
      </c>
      <c r="F73" s="19">
        <f t="shared" ref="F73:O73" si="39">F74</f>
        <v>0</v>
      </c>
      <c r="G73" s="19">
        <f t="shared" si="39"/>
        <v>99707</v>
      </c>
      <c r="H73" s="19">
        <f t="shared" si="39"/>
        <v>40269.599999999999</v>
      </c>
      <c r="I73" s="19">
        <f t="shared" si="39"/>
        <v>40269.599999999999</v>
      </c>
      <c r="J73" s="19">
        <f t="shared" si="39"/>
        <v>0</v>
      </c>
      <c r="K73" s="19">
        <f t="shared" si="39"/>
        <v>0</v>
      </c>
      <c r="L73" s="19">
        <f t="shared" si="39"/>
        <v>0</v>
      </c>
      <c r="M73" s="19">
        <f t="shared" si="39"/>
        <v>0</v>
      </c>
      <c r="N73" s="19">
        <f t="shared" si="39"/>
        <v>0</v>
      </c>
      <c r="O73" s="19">
        <f t="shared" si="39"/>
        <v>0</v>
      </c>
      <c r="P73" s="19">
        <f>P74</f>
        <v>40269.599999999999</v>
      </c>
      <c r="Q73" s="19">
        <f t="shared" si="25"/>
        <v>40269.599999999999</v>
      </c>
      <c r="R73" s="19">
        <f t="shared" si="25"/>
        <v>0</v>
      </c>
      <c r="S73" s="19">
        <f t="shared" si="25"/>
        <v>0</v>
      </c>
    </row>
    <row r="74" spans="1:19" ht="81.599999999999994" customHeight="1" x14ac:dyDescent="0.3">
      <c r="A74" s="32" t="s">
        <v>116</v>
      </c>
      <c r="B74" s="33" t="s">
        <v>98</v>
      </c>
      <c r="C74" s="19">
        <f t="shared" si="23"/>
        <v>99707</v>
      </c>
      <c r="D74" s="19">
        <v>99707</v>
      </c>
      <c r="E74" s="19">
        <v>0</v>
      </c>
      <c r="F74" s="19">
        <v>0</v>
      </c>
      <c r="G74" s="19">
        <v>99707</v>
      </c>
      <c r="H74" s="19">
        <f>I74+J74</f>
        <v>40269.599999999999</v>
      </c>
      <c r="I74" s="19">
        <v>40269.599999999999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40269.599999999999</v>
      </c>
      <c r="Q74" s="19">
        <f t="shared" si="25"/>
        <v>40269.599999999999</v>
      </c>
      <c r="R74" s="19">
        <f t="shared" si="25"/>
        <v>0</v>
      </c>
      <c r="S74" s="19">
        <f t="shared" si="25"/>
        <v>0</v>
      </c>
    </row>
    <row r="75" spans="1:19" ht="27.6" customHeight="1" x14ac:dyDescent="0.3">
      <c r="A75" s="18">
        <v>8700</v>
      </c>
      <c r="B75" s="16" t="s">
        <v>99</v>
      </c>
      <c r="C75" s="34">
        <f t="shared" si="23"/>
        <v>200000</v>
      </c>
      <c r="D75" s="34">
        <f>D76</f>
        <v>200000</v>
      </c>
      <c r="E75" s="34">
        <f>E76</f>
        <v>0</v>
      </c>
      <c r="F75" s="34">
        <f t="shared" ref="F75:O75" si="40">F76</f>
        <v>0</v>
      </c>
      <c r="G75" s="34">
        <f t="shared" si="40"/>
        <v>200000</v>
      </c>
      <c r="H75" s="34">
        <f t="shared" si="40"/>
        <v>0</v>
      </c>
      <c r="I75" s="34">
        <f t="shared" si="40"/>
        <v>0</v>
      </c>
      <c r="J75" s="34">
        <f t="shared" si="40"/>
        <v>0</v>
      </c>
      <c r="K75" s="34">
        <f t="shared" si="40"/>
        <v>0</v>
      </c>
      <c r="L75" s="34">
        <f t="shared" si="40"/>
        <v>0</v>
      </c>
      <c r="M75" s="34">
        <f t="shared" si="40"/>
        <v>0</v>
      </c>
      <c r="N75" s="34">
        <f t="shared" si="40"/>
        <v>0</v>
      </c>
      <c r="O75" s="34">
        <f t="shared" si="40"/>
        <v>0</v>
      </c>
      <c r="P75" s="34">
        <f>P76</f>
        <v>0</v>
      </c>
      <c r="Q75" s="34">
        <f t="shared" si="25"/>
        <v>0</v>
      </c>
      <c r="R75" s="34">
        <f t="shared" si="25"/>
        <v>0</v>
      </c>
      <c r="S75" s="34">
        <f t="shared" si="25"/>
        <v>0</v>
      </c>
    </row>
    <row r="76" spans="1:19" ht="43.2" customHeight="1" x14ac:dyDescent="0.3">
      <c r="A76" s="32" t="s">
        <v>117</v>
      </c>
      <c r="B76" s="33" t="s">
        <v>100</v>
      </c>
      <c r="C76" s="19">
        <f t="shared" si="23"/>
        <v>200000</v>
      </c>
      <c r="D76" s="19">
        <v>200000</v>
      </c>
      <c r="E76" s="19">
        <v>0</v>
      </c>
      <c r="F76" s="19">
        <v>0</v>
      </c>
      <c r="G76" s="19">
        <v>200000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5"/>
        <v>0</v>
      </c>
      <c r="R76" s="19">
        <f t="shared" si="25"/>
        <v>0</v>
      </c>
      <c r="S76" s="19">
        <f t="shared" si="25"/>
        <v>0</v>
      </c>
    </row>
    <row r="77" spans="1:19" ht="31.2" customHeight="1" x14ac:dyDescent="0.3">
      <c r="A77" s="98" t="s">
        <v>125</v>
      </c>
      <c r="B77" s="99"/>
      <c r="C77" s="30">
        <f t="shared" si="23"/>
        <v>137793275.88999999</v>
      </c>
      <c r="D77" s="31">
        <f>D43+D45+D57+D60+D63+D68+D72</f>
        <v>126954013</v>
      </c>
      <c r="E77" s="31">
        <f>E43+E45+E57+E60+E63+E68+E72</f>
        <v>10839262.890000001</v>
      </c>
      <c r="F77" s="31">
        <f t="shared" ref="F77:G77" si="41">F43+F45+F57+F60+F63+F68+F72</f>
        <v>8070742.1799999997</v>
      </c>
      <c r="G77" s="31">
        <f t="shared" si="41"/>
        <v>117605210</v>
      </c>
      <c r="H77" s="31">
        <f>H43+H45+H57+H60+H63+H68+H72</f>
        <v>119960095.54999998</v>
      </c>
      <c r="I77" s="31">
        <f t="shared" ref="I77:O77" si="42">I43+I45+I57+I60+I63+I68+I72</f>
        <v>114700489.45999999</v>
      </c>
      <c r="J77" s="31">
        <f t="shared" si="42"/>
        <v>5259606.09</v>
      </c>
      <c r="K77" s="31">
        <f t="shared" si="42"/>
        <v>2618732.9400000004</v>
      </c>
      <c r="L77" s="31">
        <f t="shared" si="42"/>
        <v>100462101.87</v>
      </c>
      <c r="M77" s="31">
        <f t="shared" si="42"/>
        <v>93464628.189999998</v>
      </c>
      <c r="N77" s="31">
        <f t="shared" si="42"/>
        <v>6997473.6799999988</v>
      </c>
      <c r="O77" s="31">
        <f t="shared" si="42"/>
        <v>5294431.3899999997</v>
      </c>
      <c r="P77" s="31">
        <f>P43+P45+P57+P60+P63+P68+P72</f>
        <v>19497993.680000007</v>
      </c>
      <c r="Q77" s="31">
        <f t="shared" si="25"/>
        <v>21235861.269999996</v>
      </c>
      <c r="R77" s="31">
        <f t="shared" si="25"/>
        <v>-1737867.5899999989</v>
      </c>
      <c r="S77" s="31">
        <f t="shared" si="25"/>
        <v>-2675698.4499999993</v>
      </c>
    </row>
    <row r="78" spans="1:19" s="55" customFormat="1" ht="45" customHeight="1" x14ac:dyDescent="0.3">
      <c r="A78" s="100" t="s">
        <v>144</v>
      </c>
      <c r="B78" s="101"/>
      <c r="C78" s="71">
        <f t="shared" si="23"/>
        <v>1166308</v>
      </c>
      <c r="D78" s="71">
        <f t="shared" ref="D78:O78" si="43">D79+E85</f>
        <v>-6995544.1799999997</v>
      </c>
      <c r="E78" s="71">
        <f t="shared" si="43"/>
        <v>8161852.1799999997</v>
      </c>
      <c r="F78" s="71">
        <f t="shared" si="43"/>
        <v>8161852.1799999997</v>
      </c>
      <c r="G78" s="71">
        <f t="shared" si="43"/>
        <v>0</v>
      </c>
      <c r="H78" s="71">
        <f t="shared" si="43"/>
        <v>-8284057.3099999996</v>
      </c>
      <c r="I78" s="71">
        <f t="shared" si="43"/>
        <v>-11100790.25</v>
      </c>
      <c r="J78" s="71">
        <f t="shared" si="43"/>
        <v>2816732.94</v>
      </c>
      <c r="K78" s="71">
        <f t="shared" si="43"/>
        <v>2816732.94</v>
      </c>
      <c r="L78" s="71">
        <f t="shared" si="43"/>
        <v>-5022792.82</v>
      </c>
      <c r="M78" s="71">
        <f t="shared" si="43"/>
        <v>-10467224.210000001</v>
      </c>
      <c r="N78" s="71">
        <f t="shared" si="43"/>
        <v>5444431.3899999997</v>
      </c>
      <c r="O78" s="71">
        <f t="shared" si="43"/>
        <v>5444431.3899999997</v>
      </c>
      <c r="P78" s="72">
        <f>Q78+R78</f>
        <v>-3261264.4899999988</v>
      </c>
      <c r="Q78" s="73">
        <f t="shared" ref="Q78:T85" si="44">I78-M78</f>
        <v>-633566.03999999911</v>
      </c>
      <c r="R78" s="73">
        <f t="shared" si="44"/>
        <v>-2627698.4499999997</v>
      </c>
      <c r="S78" s="73">
        <f t="shared" si="44"/>
        <v>-2627698.4499999997</v>
      </c>
    </row>
    <row r="79" spans="1:19" s="56" customFormat="1" ht="42" customHeight="1" x14ac:dyDescent="0.35">
      <c r="A79" s="102" t="s">
        <v>145</v>
      </c>
      <c r="B79" s="103"/>
      <c r="C79" s="74">
        <f t="shared" si="23"/>
        <v>1166308</v>
      </c>
      <c r="D79" s="74">
        <f>D80-D81+D82+D83+D84</f>
        <v>-6995544.1799999997</v>
      </c>
      <c r="E79" s="74">
        <f t="shared" ref="E79:O79" si="45">E80-E81+E82+E83+E84</f>
        <v>8161852.1799999997</v>
      </c>
      <c r="F79" s="74">
        <f t="shared" si="45"/>
        <v>8161852.1799999997</v>
      </c>
      <c r="G79" s="74">
        <f t="shared" si="45"/>
        <v>0</v>
      </c>
      <c r="H79" s="74">
        <f t="shared" si="45"/>
        <v>-8284057.3099999996</v>
      </c>
      <c r="I79" s="74">
        <f t="shared" si="45"/>
        <v>-11100790.25</v>
      </c>
      <c r="J79" s="74">
        <f t="shared" si="45"/>
        <v>2816732.94</v>
      </c>
      <c r="K79" s="74">
        <f t="shared" si="45"/>
        <v>2816732.94</v>
      </c>
      <c r="L79" s="74">
        <f t="shared" si="45"/>
        <v>-5022792.82</v>
      </c>
      <c r="M79" s="74">
        <f t="shared" si="45"/>
        <v>-10467224.210000001</v>
      </c>
      <c r="N79" s="74">
        <f t="shared" si="45"/>
        <v>5444431.3899999997</v>
      </c>
      <c r="O79" s="74">
        <f t="shared" si="45"/>
        <v>5444431.3899999997</v>
      </c>
      <c r="P79" s="75">
        <f>Q79+R79</f>
        <v>-3261264.4899999988</v>
      </c>
      <c r="Q79" s="75">
        <f t="shared" si="44"/>
        <v>-633566.03999999911</v>
      </c>
      <c r="R79" s="75">
        <f t="shared" si="44"/>
        <v>-2627698.4499999997</v>
      </c>
      <c r="S79" s="75">
        <f t="shared" si="44"/>
        <v>-2627698.4499999997</v>
      </c>
    </row>
    <row r="80" spans="1:19" s="60" customFormat="1" ht="45" customHeight="1" x14ac:dyDescent="0.35">
      <c r="A80" s="79">
        <v>208100</v>
      </c>
      <c r="B80" s="80" t="s">
        <v>146</v>
      </c>
      <c r="C80" s="76">
        <f t="shared" si="23"/>
        <v>1216308.46</v>
      </c>
      <c r="D80" s="77">
        <v>1216308.46</v>
      </c>
      <c r="E80" s="77">
        <v>0</v>
      </c>
      <c r="F80" s="77">
        <v>0</v>
      </c>
      <c r="G80" s="77">
        <v>0</v>
      </c>
      <c r="H80" s="76">
        <f t="shared" ref="H80:I85" si="46">I80+J80</f>
        <v>1216308.46</v>
      </c>
      <c r="I80" s="77">
        <v>1216308.46</v>
      </c>
      <c r="J80" s="77">
        <v>0</v>
      </c>
      <c r="K80" s="77">
        <v>0</v>
      </c>
      <c r="L80" s="76">
        <f t="shared" ref="L80:L82" si="47">M80+N80</f>
        <v>4824589.74</v>
      </c>
      <c r="M80" s="77">
        <v>4750089.74</v>
      </c>
      <c r="N80" s="77">
        <v>74500</v>
      </c>
      <c r="O80" s="77">
        <v>74500</v>
      </c>
      <c r="P80" s="77">
        <f>H80-L80</f>
        <v>-3608281.2800000003</v>
      </c>
      <c r="Q80" s="77">
        <f t="shared" si="44"/>
        <v>-3533781.2800000003</v>
      </c>
      <c r="R80" s="77">
        <f t="shared" si="44"/>
        <v>-74500</v>
      </c>
      <c r="S80" s="77">
        <f t="shared" si="44"/>
        <v>-74500</v>
      </c>
    </row>
    <row r="81" spans="1:20" s="60" customFormat="1" ht="47.4" customHeight="1" x14ac:dyDescent="0.35">
      <c r="A81" s="79">
        <v>208200</v>
      </c>
      <c r="B81" s="80" t="s">
        <v>147</v>
      </c>
      <c r="C81" s="76">
        <f t="shared" si="23"/>
        <v>50000.46</v>
      </c>
      <c r="D81" s="77">
        <v>50000.46</v>
      </c>
      <c r="E81" s="77">
        <v>0</v>
      </c>
      <c r="F81" s="77">
        <v>0</v>
      </c>
      <c r="G81" s="77">
        <v>0</v>
      </c>
      <c r="H81" s="76">
        <f t="shared" si="46"/>
        <v>9500365.7699999996</v>
      </c>
      <c r="I81" s="77">
        <v>9500365.7699999996</v>
      </c>
      <c r="J81" s="77">
        <v>0</v>
      </c>
      <c r="K81" s="77">
        <v>0</v>
      </c>
      <c r="L81" s="76">
        <f t="shared" si="47"/>
        <v>9847382.5600000005</v>
      </c>
      <c r="M81" s="77">
        <v>9847382.5600000005</v>
      </c>
      <c r="N81" s="77">
        <v>0</v>
      </c>
      <c r="O81" s="77">
        <v>0</v>
      </c>
      <c r="P81" s="77">
        <f>H81-L81</f>
        <v>-347016.79000000097</v>
      </c>
      <c r="Q81" s="77">
        <f t="shared" si="44"/>
        <v>-347016.79000000097</v>
      </c>
      <c r="R81" s="77">
        <f t="shared" si="44"/>
        <v>0</v>
      </c>
      <c r="S81" s="77">
        <f t="shared" si="44"/>
        <v>0</v>
      </c>
    </row>
    <row r="82" spans="1:20" s="60" customFormat="1" ht="47.4" hidden="1" customHeight="1" x14ac:dyDescent="0.35">
      <c r="A82" s="81"/>
      <c r="B82" s="81"/>
      <c r="C82" s="74">
        <f t="shared" si="23"/>
        <v>0</v>
      </c>
      <c r="D82" s="75">
        <v>0</v>
      </c>
      <c r="E82" s="75">
        <v>0</v>
      </c>
      <c r="F82" s="75">
        <v>0</v>
      </c>
      <c r="G82" s="75">
        <v>0</v>
      </c>
      <c r="H82" s="74">
        <f t="shared" si="46"/>
        <v>0</v>
      </c>
      <c r="I82" s="75">
        <v>0</v>
      </c>
      <c r="J82" s="75">
        <v>0</v>
      </c>
      <c r="K82" s="75">
        <v>0</v>
      </c>
      <c r="L82" s="74">
        <f t="shared" si="47"/>
        <v>0</v>
      </c>
      <c r="M82" s="75"/>
      <c r="N82" s="75">
        <v>0</v>
      </c>
      <c r="O82" s="75">
        <v>0</v>
      </c>
      <c r="P82" s="75">
        <v>0</v>
      </c>
      <c r="Q82" s="75">
        <f t="shared" si="44"/>
        <v>0</v>
      </c>
      <c r="R82" s="75">
        <f t="shared" si="44"/>
        <v>0</v>
      </c>
      <c r="S82" s="75">
        <f t="shared" si="44"/>
        <v>0</v>
      </c>
    </row>
    <row r="83" spans="1:20" s="60" customFormat="1" ht="63.6" hidden="1" customHeight="1" x14ac:dyDescent="0.35">
      <c r="A83" s="79">
        <v>208320</v>
      </c>
      <c r="B83" s="81"/>
      <c r="C83" s="74">
        <f t="shared" si="23"/>
        <v>0</v>
      </c>
      <c r="D83" s="75"/>
      <c r="E83" s="75"/>
      <c r="F83" s="75">
        <v>0</v>
      </c>
      <c r="G83" s="75">
        <v>0</v>
      </c>
      <c r="H83" s="74">
        <f t="shared" si="46"/>
        <v>0</v>
      </c>
      <c r="I83" s="75"/>
      <c r="J83" s="75"/>
      <c r="K83" s="75">
        <v>0</v>
      </c>
      <c r="L83" s="74">
        <f>M83+N83</f>
        <v>0</v>
      </c>
      <c r="M83" s="75"/>
      <c r="N83" s="75"/>
      <c r="O83" s="75"/>
      <c r="P83" s="75">
        <v>0</v>
      </c>
      <c r="Q83" s="75">
        <f t="shared" si="44"/>
        <v>0</v>
      </c>
      <c r="R83" s="75">
        <f t="shared" si="44"/>
        <v>0</v>
      </c>
      <c r="S83" s="75">
        <f t="shared" si="44"/>
        <v>0</v>
      </c>
    </row>
    <row r="84" spans="1:20" s="55" customFormat="1" ht="91.2" customHeight="1" x14ac:dyDescent="0.3">
      <c r="A84" s="78">
        <v>208400</v>
      </c>
      <c r="B84" s="80" t="s">
        <v>149</v>
      </c>
      <c r="C84" s="74">
        <f t="shared" si="23"/>
        <v>0</v>
      </c>
      <c r="D84" s="75">
        <v>-8161852.1799999997</v>
      </c>
      <c r="E84" s="75">
        <f>-D84</f>
        <v>8161852.1799999997</v>
      </c>
      <c r="F84" s="75">
        <f>E84</f>
        <v>8161852.1799999997</v>
      </c>
      <c r="G84" s="75">
        <v>0</v>
      </c>
      <c r="H84" s="74">
        <f t="shared" si="46"/>
        <v>0</v>
      </c>
      <c r="I84" s="75">
        <v>-2816732.94</v>
      </c>
      <c r="J84" s="75">
        <f>-I84</f>
        <v>2816732.94</v>
      </c>
      <c r="K84" s="75">
        <f>J84</f>
        <v>2816732.94</v>
      </c>
      <c r="L84" s="74">
        <f>M84+N84</f>
        <v>0</v>
      </c>
      <c r="M84" s="75">
        <v>-5369931.3899999997</v>
      </c>
      <c r="N84" s="75">
        <f>-M84</f>
        <v>5369931.3899999997</v>
      </c>
      <c r="O84" s="75">
        <f>N84</f>
        <v>5369931.3899999997</v>
      </c>
      <c r="P84" s="75">
        <f>H84-L84</f>
        <v>0</v>
      </c>
      <c r="Q84" s="75">
        <f t="shared" si="44"/>
        <v>2553198.4499999997</v>
      </c>
      <c r="R84" s="75">
        <f t="shared" si="44"/>
        <v>-2553198.4499999997</v>
      </c>
      <c r="S84" s="75">
        <f t="shared" si="44"/>
        <v>-2553198.4499999997</v>
      </c>
    </row>
    <row r="85" spans="1:20" s="55" customFormat="1" ht="42" hidden="1" customHeight="1" x14ac:dyDescent="0.3">
      <c r="A85" s="54">
        <v>401200</v>
      </c>
      <c r="B85" s="54"/>
      <c r="C85" s="57" t="s">
        <v>150</v>
      </c>
      <c r="D85" s="58">
        <f t="shared" si="23"/>
        <v>0</v>
      </c>
      <c r="E85" s="59"/>
      <c r="F85" s="59"/>
      <c r="G85" s="59"/>
      <c r="H85" s="59"/>
      <c r="I85" s="58">
        <f t="shared" si="46"/>
        <v>0</v>
      </c>
      <c r="J85" s="59">
        <v>0</v>
      </c>
      <c r="K85" s="59">
        <v>0</v>
      </c>
      <c r="L85" s="59">
        <v>0</v>
      </c>
      <c r="M85" s="58"/>
      <c r="N85" s="59"/>
      <c r="O85" s="59"/>
      <c r="P85" s="59"/>
      <c r="Q85" s="59">
        <v>0</v>
      </c>
      <c r="R85" s="59">
        <f t="shared" si="44"/>
        <v>0</v>
      </c>
      <c r="S85" s="59">
        <f t="shared" si="44"/>
        <v>0</v>
      </c>
      <c r="T85" s="59">
        <f t="shared" si="44"/>
        <v>0</v>
      </c>
    </row>
    <row r="86" spans="1:20" s="55" customFormat="1" ht="55.2" hidden="1" customHeight="1" x14ac:dyDescent="0.3">
      <c r="A86" s="54"/>
      <c r="B86" s="54"/>
      <c r="C86" s="64" t="s">
        <v>151</v>
      </c>
      <c r="D86" s="58"/>
      <c r="E86" s="59"/>
      <c r="F86" s="59"/>
      <c r="G86" s="59"/>
      <c r="H86" s="59"/>
      <c r="I86" s="58"/>
      <c r="J86" s="59"/>
      <c r="K86" s="59"/>
      <c r="L86" s="59"/>
      <c r="M86" s="58"/>
      <c r="N86" s="59"/>
      <c r="O86" s="59"/>
      <c r="P86" s="59"/>
      <c r="Q86" s="59"/>
      <c r="R86" s="59"/>
      <c r="S86" s="59"/>
      <c r="T86" s="59"/>
    </row>
    <row r="87" spans="1:20" s="55" customFormat="1" ht="43.2" hidden="1" customHeight="1" x14ac:dyDescent="0.3">
      <c r="A87" s="54"/>
      <c r="B87" s="54"/>
      <c r="C87" s="57" t="s">
        <v>152</v>
      </c>
      <c r="D87" s="58">
        <f>D88-D89</f>
        <v>0</v>
      </c>
      <c r="E87" s="58">
        <f>E88-E89+E90</f>
        <v>0</v>
      </c>
      <c r="F87" s="58">
        <f>F88-F89+F90</f>
        <v>0</v>
      </c>
      <c r="G87" s="58">
        <f>G88-G89+G90</f>
        <v>0</v>
      </c>
      <c r="H87" s="58">
        <f>H88-H89+H90</f>
        <v>0</v>
      </c>
      <c r="I87" s="58">
        <f>J87+K87</f>
        <v>0</v>
      </c>
      <c r="J87" s="58">
        <f>J88-J89</f>
        <v>0</v>
      </c>
      <c r="K87" s="58">
        <f>K88-K89</f>
        <v>0</v>
      </c>
      <c r="L87" s="58">
        <f>L88-L89</f>
        <v>0</v>
      </c>
      <c r="M87" s="58">
        <f>N87+O87</f>
        <v>0</v>
      </c>
      <c r="N87" s="58">
        <f>N88-N89</f>
        <v>0</v>
      </c>
      <c r="O87" s="58">
        <f>O88-O89</f>
        <v>0</v>
      </c>
      <c r="P87" s="58">
        <f>P88-P89</f>
        <v>0</v>
      </c>
      <c r="Q87" s="59">
        <f t="shared" ref="Q87:T89" si="48">I87-M87</f>
        <v>0</v>
      </c>
      <c r="R87" s="59">
        <f t="shared" si="48"/>
        <v>0</v>
      </c>
      <c r="S87" s="59">
        <f t="shared" si="48"/>
        <v>0</v>
      </c>
      <c r="T87" s="59">
        <f t="shared" si="48"/>
        <v>0</v>
      </c>
    </row>
    <row r="88" spans="1:20" s="55" customFormat="1" ht="36" hidden="1" customHeight="1" x14ac:dyDescent="0.3">
      <c r="A88" s="54">
        <v>205100</v>
      </c>
      <c r="B88" s="54"/>
      <c r="C88" s="61" t="s">
        <v>146</v>
      </c>
      <c r="D88" s="62">
        <f>E88+F88</f>
        <v>0</v>
      </c>
      <c r="E88" s="63"/>
      <c r="F88" s="63"/>
      <c r="G88" s="63"/>
      <c r="H88" s="63">
        <v>0</v>
      </c>
      <c r="I88" s="62">
        <f>J88+K88</f>
        <v>0</v>
      </c>
      <c r="J88" s="63">
        <v>0</v>
      </c>
      <c r="K88" s="63"/>
      <c r="L88" s="63">
        <v>0</v>
      </c>
      <c r="M88" s="62">
        <f>N88+O88</f>
        <v>0</v>
      </c>
      <c r="N88" s="63"/>
      <c r="O88" s="63"/>
      <c r="P88" s="63">
        <v>0</v>
      </c>
      <c r="Q88" s="63">
        <f t="shared" si="48"/>
        <v>0</v>
      </c>
      <c r="R88" s="63">
        <f t="shared" si="48"/>
        <v>0</v>
      </c>
      <c r="S88" s="63">
        <f t="shared" si="48"/>
        <v>0</v>
      </c>
      <c r="T88" s="63">
        <f t="shared" si="48"/>
        <v>0</v>
      </c>
    </row>
    <row r="89" spans="1:20" s="56" customFormat="1" ht="39.6" hidden="1" customHeight="1" x14ac:dyDescent="0.35">
      <c r="A89" s="54">
        <v>205200</v>
      </c>
      <c r="B89" s="54"/>
      <c r="C89" s="61" t="s">
        <v>147</v>
      </c>
      <c r="D89" s="62">
        <f>E89+F89</f>
        <v>0</v>
      </c>
      <c r="E89" s="63"/>
      <c r="F89" s="63"/>
      <c r="G89" s="63"/>
      <c r="H89" s="63">
        <v>0</v>
      </c>
      <c r="I89" s="62">
        <f>J89+K89</f>
        <v>0</v>
      </c>
      <c r="J89" s="63"/>
      <c r="K89" s="63"/>
      <c r="L89" s="63"/>
      <c r="M89" s="62">
        <f>N89+O89</f>
        <v>0</v>
      </c>
      <c r="N89" s="63"/>
      <c r="O89" s="63"/>
      <c r="P89" s="63"/>
      <c r="Q89" s="63">
        <f t="shared" si="48"/>
        <v>0</v>
      </c>
      <c r="R89" s="63">
        <f t="shared" si="48"/>
        <v>0</v>
      </c>
      <c r="S89" s="63">
        <f t="shared" si="48"/>
        <v>0</v>
      </c>
      <c r="T89" s="63">
        <f t="shared" si="48"/>
        <v>0</v>
      </c>
    </row>
    <row r="90" spans="1:20" s="55" customFormat="1" ht="33.6" hidden="1" customHeight="1" x14ac:dyDescent="0.3">
      <c r="A90" s="54"/>
      <c r="B90" s="54"/>
      <c r="C90" s="57" t="s">
        <v>148</v>
      </c>
      <c r="D90" s="58">
        <f>E90+F90</f>
        <v>0</v>
      </c>
      <c r="E90" s="59">
        <v>0</v>
      </c>
      <c r="F90" s="59">
        <v>0</v>
      </c>
      <c r="G90" s="59">
        <v>0</v>
      </c>
      <c r="H90" s="59">
        <v>0</v>
      </c>
      <c r="I90" s="58">
        <f>J90+K90</f>
        <v>0</v>
      </c>
      <c r="J90" s="59"/>
      <c r="K90" s="59"/>
      <c r="L90" s="59"/>
      <c r="M90" s="58">
        <f>N90+O90</f>
        <v>0</v>
      </c>
      <c r="N90" s="59"/>
      <c r="O90" s="59"/>
      <c r="P90" s="59">
        <v>0</v>
      </c>
      <c r="Q90" s="59">
        <v>0</v>
      </c>
      <c r="R90" s="59">
        <f>J90-N90</f>
        <v>0</v>
      </c>
      <c r="S90" s="59">
        <v>0</v>
      </c>
      <c r="T90" s="59">
        <v>0</v>
      </c>
    </row>
    <row r="91" spans="1:20" s="65" customFormat="1" ht="22.8" x14ac:dyDescent="0.4">
      <c r="B91" s="66" t="s">
        <v>153</v>
      </c>
      <c r="D91" s="67"/>
      <c r="E91" s="66"/>
      <c r="F91" s="68"/>
      <c r="G91" s="68"/>
      <c r="H91" s="69"/>
      <c r="I91" s="70"/>
      <c r="J91" s="66"/>
      <c r="K91" s="69"/>
      <c r="L91" s="69"/>
    </row>
    <row r="92" spans="1:20" s="49" customFormat="1" ht="19.8" customHeight="1" x14ac:dyDescent="0.3"/>
    <row r="93" spans="1:20" s="49" customFormat="1" ht="21" customHeight="1" x14ac:dyDescent="0.3"/>
    <row r="94" spans="1:20" s="38" customFormat="1" ht="46.2" customHeight="1" x14ac:dyDescent="0.65">
      <c r="B94" s="48" t="s">
        <v>138</v>
      </c>
    </row>
  </sheetData>
  <mergeCells count="33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79:B79"/>
    <mergeCell ref="A10:C10"/>
    <mergeCell ref="A37:B37"/>
    <mergeCell ref="A41:B41"/>
    <mergeCell ref="B42:C42"/>
    <mergeCell ref="A77:B77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7"/>
  <sheetViews>
    <sheetView tabSelected="1" zoomScale="59" zoomScaleNormal="59" workbookViewId="0">
      <pane ySplit="9" topLeftCell="A10" activePane="bottomLeft" state="frozen"/>
      <selection activeCell="A6" sqref="A6"/>
      <selection pane="bottomLeft" activeCell="C93" sqref="C93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20"/>
      <c r="B1" s="87" t="s">
        <v>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46.8" customHeight="1" x14ac:dyDescent="0.3">
      <c r="A2" s="20"/>
      <c r="B2" s="87" t="s">
        <v>159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</row>
    <row r="3" spans="1:19" ht="38.4" customHeight="1" x14ac:dyDescent="0.3">
      <c r="A3" s="20"/>
      <c r="B3" s="87" t="s">
        <v>1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37" t="s">
        <v>62</v>
      </c>
    </row>
    <row r="4" spans="1:19" ht="32.4" customHeight="1" x14ac:dyDescent="0.3">
      <c r="A4" s="88" t="s">
        <v>127</v>
      </c>
      <c r="B4" s="88" t="s">
        <v>128</v>
      </c>
      <c r="C4" s="89" t="s">
        <v>163</v>
      </c>
      <c r="D4" s="90" t="s">
        <v>2</v>
      </c>
      <c r="E4" s="90"/>
      <c r="F4" s="90"/>
      <c r="G4" s="91" t="s">
        <v>160</v>
      </c>
      <c r="H4" s="92" t="s">
        <v>161</v>
      </c>
      <c r="I4" s="88" t="s">
        <v>2</v>
      </c>
      <c r="J4" s="88"/>
      <c r="K4" s="88"/>
      <c r="L4" s="92" t="s">
        <v>162</v>
      </c>
      <c r="M4" s="88" t="s">
        <v>2</v>
      </c>
      <c r="N4" s="88"/>
      <c r="O4" s="88"/>
      <c r="P4" s="92" t="s">
        <v>3</v>
      </c>
      <c r="Q4" s="88" t="s">
        <v>2</v>
      </c>
      <c r="R4" s="88"/>
      <c r="S4" s="88"/>
    </row>
    <row r="5" spans="1:19" ht="12.75" customHeight="1" x14ac:dyDescent="0.3">
      <c r="A5" s="88"/>
      <c r="B5" s="88"/>
      <c r="C5" s="89" t="s">
        <v>4</v>
      </c>
      <c r="D5" s="90" t="s">
        <v>5</v>
      </c>
      <c r="E5" s="90" t="s">
        <v>6</v>
      </c>
      <c r="F5" s="86" t="s">
        <v>7</v>
      </c>
      <c r="G5" s="91"/>
      <c r="H5" s="92" t="s">
        <v>8</v>
      </c>
      <c r="I5" s="88" t="s">
        <v>5</v>
      </c>
      <c r="J5" s="90" t="s">
        <v>6</v>
      </c>
      <c r="K5" s="86" t="s">
        <v>7</v>
      </c>
      <c r="L5" s="92" t="s">
        <v>8</v>
      </c>
      <c r="M5" s="88" t="s">
        <v>5</v>
      </c>
      <c r="N5" s="90" t="s">
        <v>6</v>
      </c>
      <c r="O5" s="86" t="s">
        <v>7</v>
      </c>
      <c r="P5" s="92" t="s">
        <v>8</v>
      </c>
      <c r="Q5" s="88" t="s">
        <v>5</v>
      </c>
      <c r="R5" s="90" t="s">
        <v>6</v>
      </c>
      <c r="S5" s="86" t="s">
        <v>7</v>
      </c>
    </row>
    <row r="6" spans="1:19" ht="12.75" customHeight="1" x14ac:dyDescent="0.3">
      <c r="A6" s="88"/>
      <c r="B6" s="88"/>
      <c r="C6" s="89"/>
      <c r="D6" s="90"/>
      <c r="E6" s="90"/>
      <c r="F6" s="86"/>
      <c r="G6" s="91"/>
      <c r="H6" s="92" t="s">
        <v>9</v>
      </c>
      <c r="I6" s="88"/>
      <c r="J6" s="90"/>
      <c r="K6" s="86"/>
      <c r="L6" s="92" t="s">
        <v>9</v>
      </c>
      <c r="M6" s="88"/>
      <c r="N6" s="90"/>
      <c r="O6" s="86"/>
      <c r="P6" s="92" t="s">
        <v>9</v>
      </c>
      <c r="Q6" s="88"/>
      <c r="R6" s="90"/>
      <c r="S6" s="86"/>
    </row>
    <row r="7" spans="1:19" ht="72.599999999999994" customHeight="1" x14ac:dyDescent="0.3">
      <c r="A7" s="88"/>
      <c r="B7" s="88"/>
      <c r="C7" s="89"/>
      <c r="D7" s="90"/>
      <c r="E7" s="90"/>
      <c r="F7" s="86"/>
      <c r="G7" s="91"/>
      <c r="H7" s="92"/>
      <c r="I7" s="88"/>
      <c r="J7" s="90"/>
      <c r="K7" s="86"/>
      <c r="L7" s="92"/>
      <c r="M7" s="88"/>
      <c r="N7" s="90"/>
      <c r="O7" s="86"/>
      <c r="P7" s="92"/>
      <c r="Q7" s="88"/>
      <c r="R7" s="90"/>
      <c r="S7" s="86"/>
    </row>
    <row r="8" spans="1:19" ht="82.2" customHeight="1" x14ac:dyDescent="0.3">
      <c r="A8" s="88"/>
      <c r="B8" s="88"/>
      <c r="C8" s="89"/>
      <c r="D8" s="90"/>
      <c r="E8" s="90"/>
      <c r="F8" s="86"/>
      <c r="G8" s="91"/>
      <c r="H8" s="92"/>
      <c r="I8" s="88"/>
      <c r="J8" s="90"/>
      <c r="K8" s="86"/>
      <c r="L8" s="92"/>
      <c r="M8" s="88"/>
      <c r="N8" s="90"/>
      <c r="O8" s="86"/>
      <c r="P8" s="92"/>
      <c r="Q8" s="88"/>
      <c r="R8" s="90"/>
      <c r="S8" s="86"/>
    </row>
    <row r="9" spans="1:19" ht="24.75" customHeight="1" x14ac:dyDescent="0.3">
      <c r="A9" s="21"/>
      <c r="B9" s="82">
        <v>1</v>
      </c>
      <c r="C9" s="83">
        <v>2</v>
      </c>
      <c r="D9" s="82">
        <v>3</v>
      </c>
      <c r="E9" s="84">
        <v>4</v>
      </c>
      <c r="F9" s="84">
        <v>5</v>
      </c>
      <c r="G9" s="84">
        <v>6</v>
      </c>
      <c r="H9" s="82">
        <v>7</v>
      </c>
      <c r="I9" s="82">
        <v>8</v>
      </c>
      <c r="J9" s="84">
        <v>9</v>
      </c>
      <c r="K9" s="84">
        <v>10</v>
      </c>
      <c r="L9" s="5">
        <v>11</v>
      </c>
      <c r="M9" s="82">
        <v>12</v>
      </c>
      <c r="N9" s="84">
        <v>13</v>
      </c>
      <c r="O9" s="84">
        <v>14</v>
      </c>
      <c r="P9" s="85" t="s">
        <v>10</v>
      </c>
      <c r="Q9" s="82" t="s">
        <v>11</v>
      </c>
      <c r="R9" s="84" t="s">
        <v>12</v>
      </c>
      <c r="S9" s="84" t="s">
        <v>13</v>
      </c>
    </row>
    <row r="10" spans="1:19" s="10" customFormat="1" ht="28.2" customHeight="1" x14ac:dyDescent="0.3">
      <c r="A10" s="93" t="s">
        <v>14</v>
      </c>
      <c r="B10" s="93"/>
      <c r="C10" s="93"/>
      <c r="D10" s="7"/>
      <c r="E10" s="7"/>
      <c r="F10" s="7"/>
      <c r="G10" s="7"/>
      <c r="H10" s="8"/>
      <c r="I10" s="7"/>
      <c r="J10" s="7"/>
      <c r="K10" s="7"/>
      <c r="L10" s="8"/>
      <c r="M10" s="7"/>
      <c r="N10" s="7"/>
      <c r="O10" s="7"/>
      <c r="P10" s="9"/>
      <c r="Q10" s="7"/>
      <c r="R10" s="7"/>
      <c r="S10" s="7"/>
    </row>
    <row r="11" spans="1:19" x14ac:dyDescent="0.3">
      <c r="A11" s="11" t="s">
        <v>15</v>
      </c>
      <c r="B11" s="12" t="s">
        <v>16</v>
      </c>
      <c r="C11" s="25">
        <f>C12+C13+C22</f>
        <v>70747900</v>
      </c>
      <c r="D11" s="25">
        <f>D12+D13+D22</f>
        <v>70747900</v>
      </c>
      <c r="E11" s="25">
        <f t="shared" ref="E11:S11" si="0">E12+E13+E22</f>
        <v>0</v>
      </c>
      <c r="F11" s="25">
        <f t="shared" si="0"/>
        <v>0</v>
      </c>
      <c r="G11" s="25">
        <f t="shared" si="0"/>
        <v>70747900</v>
      </c>
      <c r="H11" s="25">
        <f t="shared" si="0"/>
        <v>73042166.230000004</v>
      </c>
      <c r="I11" s="25">
        <f t="shared" si="0"/>
        <v>73042166.230000004</v>
      </c>
      <c r="J11" s="25">
        <f t="shared" si="0"/>
        <v>0</v>
      </c>
      <c r="K11" s="25">
        <f t="shared" si="0"/>
        <v>0</v>
      </c>
      <c r="L11" s="25">
        <f t="shared" si="0"/>
        <v>51366850.469999999</v>
      </c>
      <c r="M11" s="25">
        <f t="shared" si="0"/>
        <v>51366850.469999999</v>
      </c>
      <c r="N11" s="25">
        <f t="shared" si="0"/>
        <v>0</v>
      </c>
      <c r="O11" s="25">
        <f t="shared" si="0"/>
        <v>0</v>
      </c>
      <c r="P11" s="25">
        <f t="shared" si="0"/>
        <v>21675337.98</v>
      </c>
      <c r="Q11" s="25">
        <f t="shared" si="0"/>
        <v>21675337.98</v>
      </c>
      <c r="R11" s="25">
        <f t="shared" si="0"/>
        <v>0</v>
      </c>
      <c r="S11" s="25">
        <f t="shared" si="0"/>
        <v>0</v>
      </c>
    </row>
    <row r="12" spans="1:19" ht="124.8" x14ac:dyDescent="0.3">
      <c r="A12" s="13" t="s">
        <v>17</v>
      </c>
      <c r="B12" s="14" t="s">
        <v>18</v>
      </c>
      <c r="C12" s="26">
        <f>D12</f>
        <v>0</v>
      </c>
      <c r="D12" s="26">
        <v>0</v>
      </c>
      <c r="E12" s="27">
        <v>0</v>
      </c>
      <c r="F12" s="27">
        <v>0</v>
      </c>
      <c r="G12" s="26">
        <v>0</v>
      </c>
      <c r="H12" s="26">
        <v>0</v>
      </c>
      <c r="I12" s="26">
        <v>0</v>
      </c>
      <c r="J12" s="27">
        <v>0</v>
      </c>
      <c r="K12" s="27">
        <v>0</v>
      </c>
      <c r="L12" s="28">
        <f>M12+N12</f>
        <v>0</v>
      </c>
      <c r="M12" s="28">
        <v>0</v>
      </c>
      <c r="N12" s="28">
        <v>0</v>
      </c>
      <c r="O12" s="28">
        <v>0</v>
      </c>
      <c r="P12" s="26">
        <f>H12-L12</f>
        <v>0</v>
      </c>
      <c r="Q12" s="26">
        <f>I12-M12</f>
        <v>0</v>
      </c>
      <c r="R12" s="27">
        <f>J12-N12</f>
        <v>0</v>
      </c>
      <c r="S12" s="27">
        <f>K12-O12</f>
        <v>0</v>
      </c>
    </row>
    <row r="13" spans="1:19" s="15" customFormat="1" ht="91.8" customHeight="1" x14ac:dyDescent="0.3">
      <c r="A13" s="11" t="s">
        <v>19</v>
      </c>
      <c r="B13" s="12" t="s">
        <v>20</v>
      </c>
      <c r="C13" s="25">
        <f>C14+C19</f>
        <v>70747900</v>
      </c>
      <c r="D13" s="25">
        <f>D14+D19</f>
        <v>70747900</v>
      </c>
      <c r="E13" s="25">
        <f t="shared" ref="E13:S13" si="1">E14+E19</f>
        <v>0</v>
      </c>
      <c r="F13" s="25">
        <f t="shared" si="1"/>
        <v>0</v>
      </c>
      <c r="G13" s="25">
        <f t="shared" si="1"/>
        <v>70747900</v>
      </c>
      <c r="H13" s="25">
        <f t="shared" si="1"/>
        <v>73042177.340000004</v>
      </c>
      <c r="I13" s="25">
        <f t="shared" si="1"/>
        <v>73042177.340000004</v>
      </c>
      <c r="J13" s="25">
        <f t="shared" si="1"/>
        <v>0</v>
      </c>
      <c r="K13" s="25">
        <f t="shared" si="1"/>
        <v>0</v>
      </c>
      <c r="L13" s="25">
        <f t="shared" si="1"/>
        <v>51366839.359999999</v>
      </c>
      <c r="M13" s="25">
        <f t="shared" si="1"/>
        <v>51366839.359999999</v>
      </c>
      <c r="N13" s="25">
        <f t="shared" si="1"/>
        <v>0</v>
      </c>
      <c r="O13" s="25">
        <f t="shared" si="1"/>
        <v>0</v>
      </c>
      <c r="P13" s="25">
        <f t="shared" si="1"/>
        <v>21675337.98</v>
      </c>
      <c r="Q13" s="25">
        <f t="shared" si="1"/>
        <v>21675337.98</v>
      </c>
      <c r="R13" s="25">
        <f t="shared" si="1"/>
        <v>0</v>
      </c>
      <c r="S13" s="25">
        <f t="shared" si="1"/>
        <v>0</v>
      </c>
    </row>
    <row r="14" spans="1:19" s="15" customFormat="1" x14ac:dyDescent="0.3">
      <c r="A14" s="11" t="s">
        <v>21</v>
      </c>
      <c r="B14" s="12" t="s">
        <v>22</v>
      </c>
      <c r="C14" s="25">
        <f>C15+C16+C17+C18</f>
        <v>34240100</v>
      </c>
      <c r="D14" s="25">
        <f>D15+D16+D17+D18</f>
        <v>34240100</v>
      </c>
      <c r="E14" s="25">
        <f t="shared" ref="E14:S14" si="2">E15+E16+E17+E18</f>
        <v>0</v>
      </c>
      <c r="F14" s="25">
        <f t="shared" si="2"/>
        <v>0</v>
      </c>
      <c r="G14" s="25">
        <f t="shared" si="2"/>
        <v>34240100</v>
      </c>
      <c r="H14" s="25">
        <f t="shared" si="2"/>
        <v>35636614.609999999</v>
      </c>
      <c r="I14" s="25">
        <f t="shared" si="2"/>
        <v>35636614.609999999</v>
      </c>
      <c r="J14" s="25">
        <f t="shared" si="2"/>
        <v>0</v>
      </c>
      <c r="K14" s="25">
        <f t="shared" si="2"/>
        <v>0</v>
      </c>
      <c r="L14" s="25">
        <f t="shared" si="2"/>
        <v>27477429.989999998</v>
      </c>
      <c r="M14" s="25">
        <f t="shared" si="2"/>
        <v>27477429.989999998</v>
      </c>
      <c r="N14" s="25">
        <f t="shared" si="2"/>
        <v>0</v>
      </c>
      <c r="O14" s="25">
        <f t="shared" si="2"/>
        <v>0</v>
      </c>
      <c r="P14" s="25">
        <f t="shared" si="2"/>
        <v>8159184.620000001</v>
      </c>
      <c r="Q14" s="25">
        <f t="shared" si="2"/>
        <v>8159184.620000001</v>
      </c>
      <c r="R14" s="25">
        <f t="shared" si="2"/>
        <v>0</v>
      </c>
      <c r="S14" s="25">
        <f t="shared" si="2"/>
        <v>0</v>
      </c>
    </row>
    <row r="15" spans="1:19" ht="97.2" customHeight="1" x14ac:dyDescent="0.3">
      <c r="A15" s="13" t="s">
        <v>23</v>
      </c>
      <c r="B15" s="14" t="s">
        <v>24</v>
      </c>
      <c r="C15" s="26">
        <f>D15</f>
        <v>32000</v>
      </c>
      <c r="D15" s="26">
        <v>32000</v>
      </c>
      <c r="E15" s="27">
        <v>0</v>
      </c>
      <c r="F15" s="27">
        <v>0</v>
      </c>
      <c r="G15" s="26">
        <v>32000</v>
      </c>
      <c r="H15" s="26">
        <f>I15</f>
        <v>34849.160000000003</v>
      </c>
      <c r="I15" s="26">
        <v>34849.160000000003</v>
      </c>
      <c r="J15" s="27">
        <v>0</v>
      </c>
      <c r="K15" s="27">
        <v>0</v>
      </c>
      <c r="L15" s="26">
        <f>M15+N15</f>
        <v>25461.78</v>
      </c>
      <c r="M15" s="26">
        <v>25461.78</v>
      </c>
      <c r="N15" s="27">
        <v>0</v>
      </c>
      <c r="O15" s="27">
        <v>0</v>
      </c>
      <c r="P15" s="26">
        <f>H15-L15</f>
        <v>9387.3800000000047</v>
      </c>
      <c r="Q15" s="26">
        <f>I15-M15</f>
        <v>9387.3800000000047</v>
      </c>
      <c r="R15" s="27">
        <f>J15-N15</f>
        <v>0</v>
      </c>
      <c r="S15" s="27">
        <f>K15-O15</f>
        <v>0</v>
      </c>
    </row>
    <row r="16" spans="1:19" ht="97.2" customHeight="1" x14ac:dyDescent="0.3">
      <c r="A16" s="13" t="s">
        <v>25</v>
      </c>
      <c r="B16" s="14" t="s">
        <v>26</v>
      </c>
      <c r="C16" s="26">
        <f t="shared" ref="C16:C18" si="3">D16</f>
        <v>1178800</v>
      </c>
      <c r="D16" s="26">
        <v>1178800</v>
      </c>
      <c r="E16" s="27">
        <v>0</v>
      </c>
      <c r="F16" s="27">
        <v>0</v>
      </c>
      <c r="G16" s="26">
        <v>1178800</v>
      </c>
      <c r="H16" s="26">
        <f>I16</f>
        <v>1233081.72</v>
      </c>
      <c r="I16" s="26">
        <v>1233081.72</v>
      </c>
      <c r="J16" s="27">
        <v>0</v>
      </c>
      <c r="K16" s="27">
        <v>0</v>
      </c>
      <c r="L16" s="26">
        <f t="shared" ref="L16:L18" si="4">M16+N16</f>
        <v>552406.57999999996</v>
      </c>
      <c r="M16" s="26">
        <v>552406.57999999996</v>
      </c>
      <c r="N16" s="27">
        <v>0</v>
      </c>
      <c r="O16" s="27">
        <v>0</v>
      </c>
      <c r="P16" s="26">
        <f t="shared" ref="P16:S18" si="5">H16-L16</f>
        <v>680675.14</v>
      </c>
      <c r="Q16" s="26">
        <f t="shared" si="5"/>
        <v>680675.14</v>
      </c>
      <c r="R16" s="27">
        <f t="shared" si="5"/>
        <v>0</v>
      </c>
      <c r="S16" s="27">
        <f t="shared" si="5"/>
        <v>0</v>
      </c>
    </row>
    <row r="17" spans="1:19" ht="98.4" customHeight="1" x14ac:dyDescent="0.3">
      <c r="A17" s="13" t="s">
        <v>27</v>
      </c>
      <c r="B17" s="14" t="s">
        <v>28</v>
      </c>
      <c r="C17" s="26">
        <f t="shared" si="3"/>
        <v>9742600</v>
      </c>
      <c r="D17" s="26">
        <v>9742600</v>
      </c>
      <c r="E17" s="27">
        <v>0</v>
      </c>
      <c r="F17" s="27">
        <v>0</v>
      </c>
      <c r="G17" s="26">
        <v>9742600</v>
      </c>
      <c r="H17" s="26">
        <f t="shared" ref="H17:H18" si="6">I17</f>
        <v>9967688.6400000006</v>
      </c>
      <c r="I17" s="26">
        <v>9967688.6400000006</v>
      </c>
      <c r="J17" s="27">
        <v>0</v>
      </c>
      <c r="K17" s="27">
        <v>0</v>
      </c>
      <c r="L17" s="26">
        <f t="shared" si="4"/>
        <v>5943798.9299999997</v>
      </c>
      <c r="M17" s="26">
        <v>5943798.9299999997</v>
      </c>
      <c r="N17" s="27">
        <v>0</v>
      </c>
      <c r="O17" s="27">
        <v>0</v>
      </c>
      <c r="P17" s="26">
        <f t="shared" si="5"/>
        <v>4023889.7100000009</v>
      </c>
      <c r="Q17" s="26">
        <f t="shared" si="5"/>
        <v>4023889.7100000009</v>
      </c>
      <c r="R17" s="27">
        <f t="shared" si="5"/>
        <v>0</v>
      </c>
      <c r="S17" s="27">
        <f t="shared" si="5"/>
        <v>0</v>
      </c>
    </row>
    <row r="18" spans="1:19" ht="93.6" x14ac:dyDescent="0.3">
      <c r="A18" s="13" t="s">
        <v>29</v>
      </c>
      <c r="B18" s="14" t="s">
        <v>30</v>
      </c>
      <c r="C18" s="26">
        <f t="shared" si="3"/>
        <v>23286700</v>
      </c>
      <c r="D18" s="26">
        <v>23286700</v>
      </c>
      <c r="E18" s="27">
        <v>0</v>
      </c>
      <c r="F18" s="27">
        <v>0</v>
      </c>
      <c r="G18" s="26">
        <v>23286700</v>
      </c>
      <c r="H18" s="26">
        <f t="shared" si="6"/>
        <v>24400995.09</v>
      </c>
      <c r="I18" s="26">
        <v>24400995.09</v>
      </c>
      <c r="J18" s="27">
        <v>0</v>
      </c>
      <c r="K18" s="27">
        <v>0</v>
      </c>
      <c r="L18" s="26">
        <f t="shared" si="4"/>
        <v>20955762.699999999</v>
      </c>
      <c r="M18" s="26">
        <v>20955762.699999999</v>
      </c>
      <c r="N18" s="27">
        <v>0</v>
      </c>
      <c r="O18" s="27">
        <v>0</v>
      </c>
      <c r="P18" s="26">
        <f t="shared" si="5"/>
        <v>3445232.3900000006</v>
      </c>
      <c r="Q18" s="26">
        <f t="shared" si="5"/>
        <v>3445232.3900000006</v>
      </c>
      <c r="R18" s="27">
        <f t="shared" si="5"/>
        <v>0</v>
      </c>
      <c r="S18" s="27">
        <f t="shared" si="5"/>
        <v>0</v>
      </c>
    </row>
    <row r="19" spans="1:19" s="15" customFormat="1" x14ac:dyDescent="0.3">
      <c r="A19" s="11" t="s">
        <v>31</v>
      </c>
      <c r="B19" s="12" t="s">
        <v>32</v>
      </c>
      <c r="C19" s="25">
        <f>C20+C21</f>
        <v>36507800</v>
      </c>
      <c r="D19" s="25">
        <f>D20+D21</f>
        <v>36507800</v>
      </c>
      <c r="E19" s="25">
        <f t="shared" ref="E19:S19" si="7">E20+E21</f>
        <v>0</v>
      </c>
      <c r="F19" s="25">
        <f t="shared" si="7"/>
        <v>0</v>
      </c>
      <c r="G19" s="25">
        <f t="shared" si="7"/>
        <v>36507800</v>
      </c>
      <c r="H19" s="25">
        <f t="shared" si="7"/>
        <v>37405562.729999997</v>
      </c>
      <c r="I19" s="25">
        <f t="shared" si="7"/>
        <v>37405562.729999997</v>
      </c>
      <c r="J19" s="25">
        <f t="shared" si="7"/>
        <v>0</v>
      </c>
      <c r="K19" s="25">
        <f t="shared" si="7"/>
        <v>0</v>
      </c>
      <c r="L19" s="25">
        <f t="shared" si="7"/>
        <v>23889409.370000001</v>
      </c>
      <c r="M19" s="25">
        <f t="shared" si="7"/>
        <v>23889409.370000001</v>
      </c>
      <c r="N19" s="25">
        <f t="shared" si="7"/>
        <v>0</v>
      </c>
      <c r="O19" s="25">
        <f t="shared" si="7"/>
        <v>0</v>
      </c>
      <c r="P19" s="25">
        <f t="shared" si="7"/>
        <v>13516153.359999999</v>
      </c>
      <c r="Q19" s="25">
        <f t="shared" si="7"/>
        <v>13516153.359999999</v>
      </c>
      <c r="R19" s="25">
        <f t="shared" si="7"/>
        <v>0</v>
      </c>
      <c r="S19" s="25">
        <f t="shared" si="7"/>
        <v>0</v>
      </c>
    </row>
    <row r="20" spans="1:19" ht="31.2" x14ac:dyDescent="0.3">
      <c r="A20" s="13" t="s">
        <v>33</v>
      </c>
      <c r="B20" s="14" t="s">
        <v>34</v>
      </c>
      <c r="C20" s="26">
        <f>D20</f>
        <v>4220400</v>
      </c>
      <c r="D20" s="26">
        <v>4220400</v>
      </c>
      <c r="E20" s="27">
        <v>0</v>
      </c>
      <c r="F20" s="27">
        <v>0</v>
      </c>
      <c r="G20" s="26">
        <v>4220400</v>
      </c>
      <c r="H20" s="26">
        <f>I20</f>
        <v>4304900.9400000004</v>
      </c>
      <c r="I20" s="26">
        <v>4304900.9400000004</v>
      </c>
      <c r="J20" s="27">
        <v>0</v>
      </c>
      <c r="K20" s="27">
        <v>0</v>
      </c>
      <c r="L20" s="26">
        <f>M20+N20</f>
        <v>2704670.85</v>
      </c>
      <c r="M20" s="26">
        <v>2704670.85</v>
      </c>
      <c r="N20" s="27">
        <v>0</v>
      </c>
      <c r="O20" s="27">
        <v>0</v>
      </c>
      <c r="P20" s="26">
        <f t="shared" ref="P20:S21" si="8">H20-L20</f>
        <v>1600230.0900000003</v>
      </c>
      <c r="Q20" s="26">
        <f t="shared" si="8"/>
        <v>1600230.0900000003</v>
      </c>
      <c r="R20" s="27">
        <f t="shared" si="8"/>
        <v>0</v>
      </c>
      <c r="S20" s="27">
        <f t="shared" si="8"/>
        <v>0</v>
      </c>
    </row>
    <row r="21" spans="1:19" ht="33" customHeight="1" x14ac:dyDescent="0.3">
      <c r="A21" s="13" t="s">
        <v>35</v>
      </c>
      <c r="B21" s="14" t="s">
        <v>36</v>
      </c>
      <c r="C21" s="26">
        <f>D21</f>
        <v>32287400</v>
      </c>
      <c r="D21" s="26">
        <v>32287400</v>
      </c>
      <c r="E21" s="27">
        <v>0</v>
      </c>
      <c r="F21" s="27">
        <v>0</v>
      </c>
      <c r="G21" s="26">
        <v>32287400</v>
      </c>
      <c r="H21" s="26">
        <f>I21</f>
        <v>33100661.789999999</v>
      </c>
      <c r="I21" s="26">
        <v>33100661.789999999</v>
      </c>
      <c r="J21" s="27">
        <v>0</v>
      </c>
      <c r="K21" s="27">
        <v>0</v>
      </c>
      <c r="L21" s="26">
        <f>M21+N21</f>
        <v>21184738.52</v>
      </c>
      <c r="M21" s="26">
        <v>21184738.52</v>
      </c>
      <c r="N21" s="27">
        <v>0</v>
      </c>
      <c r="O21" s="27">
        <v>0</v>
      </c>
      <c r="P21" s="26">
        <f t="shared" si="8"/>
        <v>11915923.27</v>
      </c>
      <c r="Q21" s="26">
        <f t="shared" si="8"/>
        <v>11915923.27</v>
      </c>
      <c r="R21" s="27">
        <f t="shared" si="8"/>
        <v>0</v>
      </c>
      <c r="S21" s="27">
        <f t="shared" si="8"/>
        <v>0</v>
      </c>
    </row>
    <row r="22" spans="1:19" s="15" customFormat="1" x14ac:dyDescent="0.3">
      <c r="A22" s="11" t="s">
        <v>37</v>
      </c>
      <c r="B22" s="12" t="s">
        <v>38</v>
      </c>
      <c r="C22" s="25">
        <f>C23</f>
        <v>0</v>
      </c>
      <c r="D22" s="25">
        <f>D23</f>
        <v>0</v>
      </c>
      <c r="E22" s="25">
        <f t="shared" ref="E22:S23" si="9">E23</f>
        <v>0</v>
      </c>
      <c r="F22" s="25">
        <f t="shared" si="9"/>
        <v>0</v>
      </c>
      <c r="G22" s="25">
        <f t="shared" si="9"/>
        <v>0</v>
      </c>
      <c r="H22" s="25">
        <f t="shared" si="9"/>
        <v>-11.11</v>
      </c>
      <c r="I22" s="25">
        <f t="shared" si="9"/>
        <v>-11.11</v>
      </c>
      <c r="J22" s="25">
        <f t="shared" si="9"/>
        <v>0</v>
      </c>
      <c r="K22" s="25">
        <f t="shared" si="9"/>
        <v>0</v>
      </c>
      <c r="L22" s="25">
        <f t="shared" si="9"/>
        <v>11.11</v>
      </c>
      <c r="M22" s="25">
        <f t="shared" si="9"/>
        <v>11.11</v>
      </c>
      <c r="N22" s="25">
        <f t="shared" si="9"/>
        <v>0</v>
      </c>
      <c r="O22" s="25">
        <f t="shared" si="9"/>
        <v>0</v>
      </c>
      <c r="P22" s="25">
        <f t="shared" si="9"/>
        <v>0</v>
      </c>
      <c r="Q22" s="25">
        <f t="shared" si="9"/>
        <v>0</v>
      </c>
      <c r="R22" s="25">
        <f t="shared" si="9"/>
        <v>0</v>
      </c>
      <c r="S22" s="25">
        <f t="shared" si="9"/>
        <v>0</v>
      </c>
    </row>
    <row r="23" spans="1:19" ht="99.6" customHeight="1" x14ac:dyDescent="0.3">
      <c r="A23" s="13" t="s">
        <v>39</v>
      </c>
      <c r="B23" s="14" t="s">
        <v>40</v>
      </c>
      <c r="C23" s="26">
        <f>C24</f>
        <v>0</v>
      </c>
      <c r="D23" s="26">
        <f>D24</f>
        <v>0</v>
      </c>
      <c r="E23" s="26">
        <f t="shared" si="9"/>
        <v>0</v>
      </c>
      <c r="F23" s="26">
        <f t="shared" si="9"/>
        <v>0</v>
      </c>
      <c r="G23" s="26">
        <f t="shared" si="9"/>
        <v>0</v>
      </c>
      <c r="H23" s="26">
        <f t="shared" si="9"/>
        <v>-11.11</v>
      </c>
      <c r="I23" s="26">
        <f t="shared" si="9"/>
        <v>-11.11</v>
      </c>
      <c r="J23" s="27">
        <v>0</v>
      </c>
      <c r="K23" s="27">
        <v>0</v>
      </c>
      <c r="L23" s="27">
        <f>M23+N23</f>
        <v>11.11</v>
      </c>
      <c r="M23" s="27">
        <f>M24</f>
        <v>11.11</v>
      </c>
      <c r="N23" s="27">
        <v>0</v>
      </c>
      <c r="O23" s="27">
        <v>0</v>
      </c>
      <c r="P23" s="26">
        <f>H23+L23</f>
        <v>0</v>
      </c>
      <c r="Q23" s="26">
        <f>I23+M23</f>
        <v>0</v>
      </c>
      <c r="R23" s="27">
        <f t="shared" ref="R23:S24" si="10">J23-N23</f>
        <v>0</v>
      </c>
      <c r="S23" s="27">
        <f t="shared" si="10"/>
        <v>0</v>
      </c>
    </row>
    <row r="24" spans="1:19" ht="50.4" customHeight="1" x14ac:dyDescent="0.3">
      <c r="A24" s="13" t="s">
        <v>41</v>
      </c>
      <c r="B24" s="14" t="s">
        <v>42</v>
      </c>
      <c r="C24" s="26">
        <v>0</v>
      </c>
      <c r="D24" s="26">
        <v>0</v>
      </c>
      <c r="E24" s="27">
        <v>0</v>
      </c>
      <c r="F24" s="27">
        <v>0</v>
      </c>
      <c r="G24" s="26">
        <v>0</v>
      </c>
      <c r="H24" s="26">
        <v>-11.11</v>
      </c>
      <c r="I24" s="26">
        <v>-11.11</v>
      </c>
      <c r="J24" s="27">
        <v>0</v>
      </c>
      <c r="K24" s="27">
        <v>0</v>
      </c>
      <c r="L24" s="27">
        <f>M24+N24</f>
        <v>11.11</v>
      </c>
      <c r="M24" s="27">
        <v>11.11</v>
      </c>
      <c r="N24" s="27">
        <v>0</v>
      </c>
      <c r="O24" s="27">
        <v>0</v>
      </c>
      <c r="P24" s="26">
        <f>H24+L24</f>
        <v>0</v>
      </c>
      <c r="Q24" s="26">
        <f>I24+M24</f>
        <v>0</v>
      </c>
      <c r="R24" s="27">
        <f t="shared" si="10"/>
        <v>0</v>
      </c>
      <c r="S24" s="27">
        <f t="shared" si="10"/>
        <v>0</v>
      </c>
    </row>
    <row r="25" spans="1:19" s="15" customFormat="1" x14ac:dyDescent="0.3">
      <c r="A25" s="11" t="s">
        <v>43</v>
      </c>
      <c r="B25" s="12" t="s">
        <v>44</v>
      </c>
      <c r="C25" s="25">
        <f>C26+C29</f>
        <v>915000</v>
      </c>
      <c r="D25" s="25">
        <f t="shared" ref="D25:K25" si="11">D26+D29</f>
        <v>915000</v>
      </c>
      <c r="E25" s="25">
        <f t="shared" si="11"/>
        <v>0</v>
      </c>
      <c r="F25" s="25">
        <f t="shared" si="11"/>
        <v>0</v>
      </c>
      <c r="G25" s="25">
        <f t="shared" si="11"/>
        <v>915000</v>
      </c>
      <c r="H25" s="25">
        <f>I25+J25</f>
        <v>3731865.84</v>
      </c>
      <c r="I25" s="25">
        <f>I26+I29+I31</f>
        <v>894229.65999999992</v>
      </c>
      <c r="J25" s="25">
        <f>J26+J29+J31</f>
        <v>2837636.1799999997</v>
      </c>
      <c r="K25" s="25">
        <f t="shared" si="11"/>
        <v>0</v>
      </c>
      <c r="L25" s="25">
        <f>M25+N25</f>
        <v>2217941.8600000003</v>
      </c>
      <c r="M25" s="25">
        <f>M26+M29+M31</f>
        <v>779279.35000000009</v>
      </c>
      <c r="N25" s="25">
        <f t="shared" ref="N25:S25" si="12">N26+N29+N31</f>
        <v>1438662.51</v>
      </c>
      <c r="O25" s="25">
        <f t="shared" si="12"/>
        <v>0</v>
      </c>
      <c r="P25" s="25">
        <f>Q25+R25</f>
        <v>1513923.9799999997</v>
      </c>
      <c r="Q25" s="25">
        <f>I25-M25</f>
        <v>114950.30999999982</v>
      </c>
      <c r="R25" s="25">
        <f t="shared" si="12"/>
        <v>1398973.67</v>
      </c>
      <c r="S25" s="25">
        <f t="shared" si="12"/>
        <v>0</v>
      </c>
    </row>
    <row r="26" spans="1:19" x14ac:dyDescent="0.3">
      <c r="A26" s="13" t="s">
        <v>45</v>
      </c>
      <c r="B26" s="14" t="s">
        <v>46</v>
      </c>
      <c r="C26" s="26">
        <f>C27+C28</f>
        <v>888000</v>
      </c>
      <c r="D26" s="26">
        <f>D27+D28</f>
        <v>888000</v>
      </c>
      <c r="E26" s="26">
        <f t="shared" ref="E26:S26" si="13">E27+E28</f>
        <v>0</v>
      </c>
      <c r="F26" s="26">
        <f t="shared" si="13"/>
        <v>0</v>
      </c>
      <c r="G26" s="26">
        <f t="shared" si="13"/>
        <v>888000</v>
      </c>
      <c r="H26" s="26">
        <f t="shared" si="13"/>
        <v>883992.71</v>
      </c>
      <c r="I26" s="26">
        <f t="shared" si="13"/>
        <v>883992.71</v>
      </c>
      <c r="J26" s="26">
        <f t="shared" si="13"/>
        <v>0</v>
      </c>
      <c r="K26" s="26">
        <f t="shared" si="13"/>
        <v>0</v>
      </c>
      <c r="L26" s="26">
        <f t="shared" si="13"/>
        <v>748425.3</v>
      </c>
      <c r="M26" s="26">
        <f t="shared" si="13"/>
        <v>748425.3</v>
      </c>
      <c r="N26" s="26">
        <f t="shared" si="13"/>
        <v>0</v>
      </c>
      <c r="O26" s="26">
        <f t="shared" si="13"/>
        <v>0</v>
      </c>
      <c r="P26" s="26">
        <f>H26-L26</f>
        <v>135567.40999999992</v>
      </c>
      <c r="Q26" s="26">
        <f>I26-M26</f>
        <v>135567.40999999992</v>
      </c>
      <c r="R26" s="26">
        <f t="shared" si="13"/>
        <v>0</v>
      </c>
      <c r="S26" s="26">
        <f t="shared" si="13"/>
        <v>0</v>
      </c>
    </row>
    <row r="27" spans="1:19" ht="50.4" customHeight="1" x14ac:dyDescent="0.3">
      <c r="A27" s="13" t="s">
        <v>47</v>
      </c>
      <c r="B27" s="14" t="s">
        <v>48</v>
      </c>
      <c r="C27" s="26">
        <f>D27</f>
        <v>438000</v>
      </c>
      <c r="D27" s="26">
        <v>438000</v>
      </c>
      <c r="E27" s="27">
        <v>0</v>
      </c>
      <c r="F27" s="27">
        <v>0</v>
      </c>
      <c r="G27" s="26">
        <v>438000</v>
      </c>
      <c r="H27" s="26">
        <f>I27</f>
        <v>449257.71</v>
      </c>
      <c r="I27" s="26">
        <v>449257.71</v>
      </c>
      <c r="J27" s="27">
        <v>0</v>
      </c>
      <c r="K27" s="27">
        <v>0</v>
      </c>
      <c r="L27" s="26">
        <f>M27+N27</f>
        <v>226375.3</v>
      </c>
      <c r="M27" s="26">
        <v>226375.3</v>
      </c>
      <c r="N27" s="26">
        <v>0</v>
      </c>
      <c r="O27" s="26">
        <v>0</v>
      </c>
      <c r="P27" s="26">
        <f>H27-L27</f>
        <v>222882.41000000003</v>
      </c>
      <c r="Q27" s="26">
        <f>I27-M27</f>
        <v>222882.41000000003</v>
      </c>
      <c r="R27" s="27">
        <f>J27-N27</f>
        <v>0</v>
      </c>
      <c r="S27" s="27">
        <f>K27-O27</f>
        <v>0</v>
      </c>
    </row>
    <row r="28" spans="1:19" ht="189.6" customHeight="1" x14ac:dyDescent="0.3">
      <c r="A28" s="13" t="s">
        <v>49</v>
      </c>
      <c r="B28" s="14" t="s">
        <v>50</v>
      </c>
      <c r="C28" s="26">
        <f>D28</f>
        <v>450000</v>
      </c>
      <c r="D28" s="26">
        <v>450000</v>
      </c>
      <c r="E28" s="27">
        <v>0</v>
      </c>
      <c r="F28" s="27">
        <v>0</v>
      </c>
      <c r="G28" s="26">
        <v>450000</v>
      </c>
      <c r="H28" s="26">
        <f>I28</f>
        <v>434735</v>
      </c>
      <c r="I28" s="26">
        <v>434735</v>
      </c>
      <c r="J28" s="27">
        <v>0</v>
      </c>
      <c r="K28" s="27">
        <v>0</v>
      </c>
      <c r="L28" s="26">
        <f>M28+N28</f>
        <v>522050</v>
      </c>
      <c r="M28" s="26">
        <v>522050</v>
      </c>
      <c r="N28" s="26">
        <v>0</v>
      </c>
      <c r="O28" s="26">
        <v>0</v>
      </c>
      <c r="P28" s="26">
        <f>H28-L28</f>
        <v>-87315</v>
      </c>
      <c r="Q28" s="26">
        <f>I28-M28</f>
        <v>-87315</v>
      </c>
      <c r="R28" s="27">
        <f>J28-N28</f>
        <v>0</v>
      </c>
      <c r="S28" s="27">
        <f>K28-O28</f>
        <v>0</v>
      </c>
    </row>
    <row r="29" spans="1:19" ht="31.8" customHeight="1" x14ac:dyDescent="0.3">
      <c r="A29" s="13">
        <v>24000000</v>
      </c>
      <c r="B29" s="14" t="s">
        <v>122</v>
      </c>
      <c r="C29" s="26">
        <f>C30</f>
        <v>27000</v>
      </c>
      <c r="D29" s="26">
        <f t="shared" ref="D29:S29" si="14">D30</f>
        <v>27000</v>
      </c>
      <c r="E29" s="26">
        <f t="shared" si="14"/>
        <v>0</v>
      </c>
      <c r="F29" s="26">
        <f t="shared" si="14"/>
        <v>0</v>
      </c>
      <c r="G29" s="26">
        <f t="shared" si="14"/>
        <v>27000</v>
      </c>
      <c r="H29" s="26">
        <f t="shared" si="14"/>
        <v>10236.950000000001</v>
      </c>
      <c r="I29" s="26">
        <f t="shared" si="14"/>
        <v>10236.950000000001</v>
      </c>
      <c r="J29" s="26">
        <f t="shared" si="14"/>
        <v>0</v>
      </c>
      <c r="K29" s="26">
        <f t="shared" si="14"/>
        <v>0</v>
      </c>
      <c r="L29" s="26">
        <f t="shared" si="14"/>
        <v>30854.05</v>
      </c>
      <c r="M29" s="26">
        <f t="shared" si="14"/>
        <v>30854.05</v>
      </c>
      <c r="N29" s="26">
        <f t="shared" si="14"/>
        <v>0</v>
      </c>
      <c r="O29" s="26">
        <f t="shared" si="14"/>
        <v>0</v>
      </c>
      <c r="P29" s="26">
        <f t="shared" si="14"/>
        <v>-20617.099999999999</v>
      </c>
      <c r="Q29" s="26">
        <f t="shared" si="14"/>
        <v>-20617.099999999999</v>
      </c>
      <c r="R29" s="26">
        <f t="shared" si="14"/>
        <v>0</v>
      </c>
      <c r="S29" s="26">
        <f t="shared" si="14"/>
        <v>0</v>
      </c>
    </row>
    <row r="30" spans="1:19" x14ac:dyDescent="0.3">
      <c r="A30" s="13" t="s">
        <v>51</v>
      </c>
      <c r="B30" s="14" t="s">
        <v>46</v>
      </c>
      <c r="C30" s="26">
        <f>D30</f>
        <v>27000</v>
      </c>
      <c r="D30" s="26">
        <v>27000</v>
      </c>
      <c r="E30" s="27">
        <v>0</v>
      </c>
      <c r="F30" s="27">
        <v>0</v>
      </c>
      <c r="G30" s="26">
        <v>27000</v>
      </c>
      <c r="H30" s="26">
        <f>I30</f>
        <v>10236.950000000001</v>
      </c>
      <c r="I30" s="26">
        <v>10236.950000000001</v>
      </c>
      <c r="J30" s="27">
        <v>0</v>
      </c>
      <c r="K30" s="27">
        <v>0</v>
      </c>
      <c r="L30" s="26">
        <f>M30+N30</f>
        <v>30854.05</v>
      </c>
      <c r="M30" s="26">
        <v>30854.05</v>
      </c>
      <c r="N30" s="27">
        <v>0</v>
      </c>
      <c r="O30" s="27">
        <v>0</v>
      </c>
      <c r="P30" s="26">
        <f>H30-L30</f>
        <v>-20617.099999999999</v>
      </c>
      <c r="Q30" s="26">
        <f>I30-M30</f>
        <v>-20617.099999999999</v>
      </c>
      <c r="R30" s="27">
        <f>J30-N30</f>
        <v>0</v>
      </c>
      <c r="S30" s="27">
        <f>K30-O30</f>
        <v>0</v>
      </c>
    </row>
    <row r="31" spans="1:19" s="15" customFormat="1" ht="31.2" x14ac:dyDescent="0.3">
      <c r="A31" s="11" t="s">
        <v>63</v>
      </c>
      <c r="B31" s="12" t="s">
        <v>64</v>
      </c>
      <c r="C31" s="25">
        <f>C32+C33</f>
        <v>2822126.09</v>
      </c>
      <c r="D31" s="25">
        <f t="shared" ref="D31:S31" si="15">D32+D33</f>
        <v>0</v>
      </c>
      <c r="E31" s="25">
        <f t="shared" si="15"/>
        <v>2822126.09</v>
      </c>
      <c r="F31" s="25">
        <f t="shared" si="15"/>
        <v>0</v>
      </c>
      <c r="G31" s="25">
        <f t="shared" si="15"/>
        <v>0</v>
      </c>
      <c r="H31" s="25">
        <f t="shared" si="15"/>
        <v>2837636.1799999997</v>
      </c>
      <c r="I31" s="25">
        <f t="shared" si="15"/>
        <v>0</v>
      </c>
      <c r="J31" s="25">
        <f t="shared" si="15"/>
        <v>2837636.1799999997</v>
      </c>
      <c r="K31" s="25">
        <f t="shared" si="15"/>
        <v>0</v>
      </c>
      <c r="L31" s="25">
        <f t="shared" si="15"/>
        <v>1438662.51</v>
      </c>
      <c r="M31" s="25">
        <f t="shared" si="15"/>
        <v>0</v>
      </c>
      <c r="N31" s="25">
        <f t="shared" si="15"/>
        <v>1438662.51</v>
      </c>
      <c r="O31" s="25">
        <f t="shared" si="15"/>
        <v>0</v>
      </c>
      <c r="P31" s="25">
        <f t="shared" si="15"/>
        <v>1398973.67</v>
      </c>
      <c r="Q31" s="25">
        <f t="shared" si="15"/>
        <v>0</v>
      </c>
      <c r="R31" s="25">
        <f t="shared" si="15"/>
        <v>1398973.67</v>
      </c>
      <c r="S31" s="25">
        <f t="shared" si="15"/>
        <v>0</v>
      </c>
    </row>
    <row r="32" spans="1:19" ht="84" customHeight="1" x14ac:dyDescent="0.3">
      <c r="A32" s="13">
        <v>25010000</v>
      </c>
      <c r="B32" s="14" t="s">
        <v>123</v>
      </c>
      <c r="C32" s="26">
        <f>D32+E32</f>
        <v>1668046.8</v>
      </c>
      <c r="D32" s="26">
        <v>0</v>
      </c>
      <c r="E32" s="26">
        <v>1668046.8</v>
      </c>
      <c r="F32" s="27">
        <v>0</v>
      </c>
      <c r="G32" s="27">
        <v>0</v>
      </c>
      <c r="H32" s="26">
        <f>I32+J32</f>
        <v>1683556.89</v>
      </c>
      <c r="I32" s="26">
        <v>0</v>
      </c>
      <c r="J32" s="26">
        <v>1683556.89</v>
      </c>
      <c r="K32" s="26">
        <v>0</v>
      </c>
      <c r="L32" s="26">
        <f>M32+N32</f>
        <v>1112331.47</v>
      </c>
      <c r="M32" s="26">
        <v>0</v>
      </c>
      <c r="N32" s="26">
        <v>1112331.47</v>
      </c>
      <c r="O32" s="26">
        <v>0</v>
      </c>
      <c r="P32" s="26">
        <f>Q32+R32</f>
        <v>571225.41999999993</v>
      </c>
      <c r="Q32" s="26">
        <f t="shared" ref="Q32:S33" si="16">I32-M32</f>
        <v>0</v>
      </c>
      <c r="R32" s="26">
        <f t="shared" si="16"/>
        <v>571225.41999999993</v>
      </c>
      <c r="S32" s="26">
        <f t="shared" si="16"/>
        <v>0</v>
      </c>
    </row>
    <row r="33" spans="1:19" ht="54" customHeight="1" x14ac:dyDescent="0.3">
      <c r="A33" s="13" t="s">
        <v>65</v>
      </c>
      <c r="B33" s="14" t="s">
        <v>66</v>
      </c>
      <c r="C33" s="26">
        <f>D33+E33</f>
        <v>1154079.29</v>
      </c>
      <c r="D33" s="26">
        <v>0</v>
      </c>
      <c r="E33" s="26">
        <v>1154079.29</v>
      </c>
      <c r="F33" s="26">
        <v>0</v>
      </c>
      <c r="G33" s="26">
        <v>0</v>
      </c>
      <c r="H33" s="26">
        <f>I33+J33</f>
        <v>1154079.29</v>
      </c>
      <c r="I33" s="26">
        <v>0</v>
      </c>
      <c r="J33" s="26">
        <v>1154079.29</v>
      </c>
      <c r="K33" s="26">
        <v>0</v>
      </c>
      <c r="L33" s="26">
        <f>M33+N33</f>
        <v>326331.03999999998</v>
      </c>
      <c r="M33" s="26">
        <v>0</v>
      </c>
      <c r="N33" s="26">
        <v>326331.03999999998</v>
      </c>
      <c r="O33" s="26">
        <v>0</v>
      </c>
      <c r="P33" s="26">
        <f>Q33+R33</f>
        <v>827748.25</v>
      </c>
      <c r="Q33" s="26">
        <f t="shared" si="16"/>
        <v>0</v>
      </c>
      <c r="R33" s="26">
        <f t="shared" si="16"/>
        <v>827748.25</v>
      </c>
      <c r="S33" s="26">
        <f t="shared" si="16"/>
        <v>0</v>
      </c>
    </row>
    <row r="34" spans="1:19" s="15" customFormat="1" ht="31.2" x14ac:dyDescent="0.3">
      <c r="A34" s="11" t="s">
        <v>52</v>
      </c>
      <c r="B34" s="12" t="s">
        <v>53</v>
      </c>
      <c r="C34" s="25">
        <f>C36</f>
        <v>152100</v>
      </c>
      <c r="D34" s="25">
        <f>D36</f>
        <v>152100</v>
      </c>
      <c r="E34" s="25">
        <f t="shared" ref="E34:S34" si="17">E36</f>
        <v>0</v>
      </c>
      <c r="F34" s="25">
        <f t="shared" si="17"/>
        <v>0</v>
      </c>
      <c r="G34" s="25">
        <f t="shared" si="17"/>
        <v>152100</v>
      </c>
      <c r="H34" s="25">
        <f t="shared" si="17"/>
        <v>152189.12</v>
      </c>
      <c r="I34" s="25">
        <f t="shared" si="17"/>
        <v>152189.12</v>
      </c>
      <c r="J34" s="25">
        <f t="shared" si="17"/>
        <v>0</v>
      </c>
      <c r="K34" s="25">
        <f t="shared" si="17"/>
        <v>0</v>
      </c>
      <c r="L34" s="25">
        <f t="shared" si="17"/>
        <v>0</v>
      </c>
      <c r="M34" s="25">
        <f t="shared" si="17"/>
        <v>0</v>
      </c>
      <c r="N34" s="25">
        <f t="shared" si="17"/>
        <v>0</v>
      </c>
      <c r="O34" s="25">
        <f t="shared" si="17"/>
        <v>0</v>
      </c>
      <c r="P34" s="25">
        <f t="shared" si="17"/>
        <v>152189.12</v>
      </c>
      <c r="Q34" s="25">
        <f t="shared" si="17"/>
        <v>152189.12</v>
      </c>
      <c r="R34" s="25">
        <f t="shared" si="17"/>
        <v>0</v>
      </c>
      <c r="S34" s="25">
        <f t="shared" si="17"/>
        <v>0</v>
      </c>
    </row>
    <row r="35" spans="1:19" ht="145.80000000000001" customHeight="1" x14ac:dyDescent="0.3">
      <c r="A35" s="13">
        <v>31010000</v>
      </c>
      <c r="B35" s="14" t="s">
        <v>124</v>
      </c>
      <c r="C35" s="26">
        <f>C36</f>
        <v>152100</v>
      </c>
      <c r="D35" s="26">
        <f t="shared" ref="D35:S35" si="18">D36</f>
        <v>152100</v>
      </c>
      <c r="E35" s="26">
        <f t="shared" si="18"/>
        <v>0</v>
      </c>
      <c r="F35" s="26">
        <f t="shared" si="18"/>
        <v>0</v>
      </c>
      <c r="G35" s="26">
        <v>152100</v>
      </c>
      <c r="H35" s="26">
        <f t="shared" si="18"/>
        <v>152189.12</v>
      </c>
      <c r="I35" s="26">
        <v>152189.12</v>
      </c>
      <c r="J35" s="26">
        <f t="shared" si="18"/>
        <v>0</v>
      </c>
      <c r="K35" s="26">
        <f t="shared" si="18"/>
        <v>0</v>
      </c>
      <c r="L35" s="26">
        <f t="shared" si="18"/>
        <v>0</v>
      </c>
      <c r="M35" s="26">
        <f t="shared" si="18"/>
        <v>0</v>
      </c>
      <c r="N35" s="26">
        <f t="shared" si="18"/>
        <v>0</v>
      </c>
      <c r="O35" s="26">
        <f t="shared" si="18"/>
        <v>0</v>
      </c>
      <c r="P35" s="26">
        <f t="shared" si="18"/>
        <v>152189.12</v>
      </c>
      <c r="Q35" s="26">
        <f t="shared" si="18"/>
        <v>152189.12</v>
      </c>
      <c r="R35" s="26">
        <f t="shared" si="18"/>
        <v>0</v>
      </c>
      <c r="S35" s="26">
        <f t="shared" si="18"/>
        <v>0</v>
      </c>
    </row>
    <row r="36" spans="1:19" ht="140.4" x14ac:dyDescent="0.3">
      <c r="A36" s="13" t="s">
        <v>54</v>
      </c>
      <c r="B36" s="14" t="s">
        <v>55</v>
      </c>
      <c r="C36" s="26">
        <f>D36+E36</f>
        <v>152100</v>
      </c>
      <c r="D36" s="26">
        <v>152100</v>
      </c>
      <c r="E36" s="27">
        <v>0</v>
      </c>
      <c r="F36" s="27">
        <v>0</v>
      </c>
      <c r="G36" s="26">
        <v>152100</v>
      </c>
      <c r="H36" s="26">
        <f>I36</f>
        <v>152189.12</v>
      </c>
      <c r="I36" s="26">
        <v>152189.12</v>
      </c>
      <c r="J36" s="27">
        <v>0</v>
      </c>
      <c r="K36" s="27">
        <v>0</v>
      </c>
      <c r="L36" s="27">
        <f>M36+N36</f>
        <v>0</v>
      </c>
      <c r="M36" s="27">
        <v>0</v>
      </c>
      <c r="N36" s="27">
        <v>0</v>
      </c>
      <c r="O36" s="27">
        <v>0</v>
      </c>
      <c r="P36" s="26">
        <f>H36-L36</f>
        <v>152189.12</v>
      </c>
      <c r="Q36" s="26">
        <f>I36-M36</f>
        <v>152189.12</v>
      </c>
      <c r="R36" s="27">
        <f>J36-N36</f>
        <v>0</v>
      </c>
      <c r="S36" s="27">
        <f>K36-O36</f>
        <v>0</v>
      </c>
    </row>
    <row r="37" spans="1:19" s="15" customFormat="1" ht="52.2" customHeight="1" x14ac:dyDescent="0.3">
      <c r="A37" s="94" t="s">
        <v>68</v>
      </c>
      <c r="B37" s="94"/>
      <c r="C37" s="25">
        <f>D37+E37</f>
        <v>74637126.090000004</v>
      </c>
      <c r="D37" s="25">
        <f>D11+D25+D34</f>
        <v>71815000</v>
      </c>
      <c r="E37" s="25">
        <f>E11+E25+E31</f>
        <v>2822126.09</v>
      </c>
      <c r="F37" s="25">
        <f>F11+F25+F34</f>
        <v>0</v>
      </c>
      <c r="G37" s="25">
        <f>G11+G25+G34</f>
        <v>71815000</v>
      </c>
      <c r="H37" s="25">
        <f>I37+J37</f>
        <v>76926221.189999998</v>
      </c>
      <c r="I37" s="25">
        <f>I11+I25+I34</f>
        <v>74088585.010000005</v>
      </c>
      <c r="J37" s="25">
        <f>J11+J25</f>
        <v>2837636.1799999997</v>
      </c>
      <c r="K37" s="25">
        <f t="shared" ref="K37:S37" si="19">K11+K25+K34</f>
        <v>0</v>
      </c>
      <c r="L37" s="25">
        <f t="shared" si="19"/>
        <v>53584792.329999998</v>
      </c>
      <c r="M37" s="25">
        <f t="shared" si="19"/>
        <v>52146129.82</v>
      </c>
      <c r="N37" s="25">
        <f t="shared" si="19"/>
        <v>1438662.51</v>
      </c>
      <c r="O37" s="25">
        <f t="shared" si="19"/>
        <v>0</v>
      </c>
      <c r="P37" s="25">
        <f t="shared" si="19"/>
        <v>23341451.080000002</v>
      </c>
      <c r="Q37" s="25">
        <f t="shared" si="19"/>
        <v>21942477.41</v>
      </c>
      <c r="R37" s="25">
        <f t="shared" si="19"/>
        <v>1398973.67</v>
      </c>
      <c r="S37" s="25">
        <f t="shared" si="19"/>
        <v>0</v>
      </c>
    </row>
    <row r="38" spans="1:19" s="15" customFormat="1" x14ac:dyDescent="0.3">
      <c r="A38" s="11" t="s">
        <v>56</v>
      </c>
      <c r="B38" s="12" t="s">
        <v>57</v>
      </c>
      <c r="C38" s="25">
        <f>C39+C40</f>
        <v>69034388.349999994</v>
      </c>
      <c r="D38" s="25">
        <f t="shared" ref="D38:S38" si="20">D39+D40</f>
        <v>69034388.349999994</v>
      </c>
      <c r="E38" s="25">
        <f t="shared" si="20"/>
        <v>0</v>
      </c>
      <c r="F38" s="25">
        <f t="shared" si="20"/>
        <v>0</v>
      </c>
      <c r="G38" s="25">
        <f t="shared" si="20"/>
        <v>69034388.349999994</v>
      </c>
      <c r="H38" s="25">
        <f t="shared" si="20"/>
        <v>69034388.349999994</v>
      </c>
      <c r="I38" s="25">
        <f t="shared" si="20"/>
        <v>69034388.349999994</v>
      </c>
      <c r="J38" s="25">
        <f t="shared" si="20"/>
        <v>0</v>
      </c>
      <c r="K38" s="25">
        <f t="shared" si="20"/>
        <v>0</v>
      </c>
      <c r="L38" s="25">
        <f t="shared" si="20"/>
        <v>57375879.160000004</v>
      </c>
      <c r="M38" s="25">
        <f t="shared" si="20"/>
        <v>57375879.160000004</v>
      </c>
      <c r="N38" s="25">
        <f t="shared" si="20"/>
        <v>0</v>
      </c>
      <c r="O38" s="25">
        <f t="shared" si="20"/>
        <v>0</v>
      </c>
      <c r="P38" s="25">
        <f t="shared" si="20"/>
        <v>11658509.189999998</v>
      </c>
      <c r="Q38" s="25">
        <f t="shared" si="20"/>
        <v>11658509.189999998</v>
      </c>
      <c r="R38" s="25">
        <f t="shared" si="20"/>
        <v>0</v>
      </c>
      <c r="S38" s="25">
        <f t="shared" si="20"/>
        <v>0</v>
      </c>
    </row>
    <row r="39" spans="1:19" ht="31.2" x14ac:dyDescent="0.3">
      <c r="A39" s="13" t="s">
        <v>58</v>
      </c>
      <c r="B39" s="14" t="s">
        <v>59</v>
      </c>
      <c r="C39" s="26">
        <v>60149112</v>
      </c>
      <c r="D39" s="26">
        <v>60149112</v>
      </c>
      <c r="E39" s="27">
        <v>0</v>
      </c>
      <c r="F39" s="27">
        <v>0</v>
      </c>
      <c r="G39" s="26">
        <v>60149112</v>
      </c>
      <c r="H39" s="26">
        <f>I39</f>
        <v>60149112</v>
      </c>
      <c r="I39" s="26">
        <v>60149112</v>
      </c>
      <c r="J39" s="27">
        <v>0</v>
      </c>
      <c r="K39" s="27">
        <v>0</v>
      </c>
      <c r="L39" s="26">
        <f>M39+N39</f>
        <v>53109375.770000003</v>
      </c>
      <c r="M39" s="26">
        <v>53109375.770000003</v>
      </c>
      <c r="N39" s="27">
        <v>0</v>
      </c>
      <c r="O39" s="27">
        <v>0</v>
      </c>
      <c r="P39" s="26">
        <f>H39-L39</f>
        <v>7039736.2299999967</v>
      </c>
      <c r="Q39" s="26">
        <f>I39-M39</f>
        <v>7039736.2299999967</v>
      </c>
      <c r="R39" s="26">
        <v>0</v>
      </c>
      <c r="S39" s="27">
        <v>0</v>
      </c>
    </row>
    <row r="40" spans="1:19" ht="409.2" customHeight="1" x14ac:dyDescent="0.3">
      <c r="A40" s="13" t="s">
        <v>60</v>
      </c>
      <c r="B40" s="36" t="s">
        <v>67</v>
      </c>
      <c r="C40" s="26">
        <f>D40+E40</f>
        <v>8885276.3499999996</v>
      </c>
      <c r="D40" s="26">
        <v>8885276.3499999996</v>
      </c>
      <c r="E40" s="27">
        <v>0</v>
      </c>
      <c r="F40" s="27">
        <v>0</v>
      </c>
      <c r="G40" s="26">
        <v>8885276.3499999996</v>
      </c>
      <c r="H40" s="26">
        <f>I40</f>
        <v>8885276.3499999996</v>
      </c>
      <c r="I40" s="26">
        <v>8885276.3499999996</v>
      </c>
      <c r="J40" s="27">
        <v>0</v>
      </c>
      <c r="K40" s="27">
        <v>0</v>
      </c>
      <c r="L40" s="26">
        <f>M40+N40</f>
        <v>4266503.3899999997</v>
      </c>
      <c r="M40" s="26">
        <v>4266503.3899999997</v>
      </c>
      <c r="N40" s="26">
        <v>0</v>
      </c>
      <c r="O40" s="26">
        <v>0</v>
      </c>
      <c r="P40" s="26">
        <f>H40-L40</f>
        <v>4618772.96</v>
      </c>
      <c r="Q40" s="26">
        <f>I40-M40</f>
        <v>4618772.96</v>
      </c>
      <c r="R40" s="26">
        <v>0</v>
      </c>
      <c r="S40" s="26">
        <v>0</v>
      </c>
    </row>
    <row r="41" spans="1:19" s="15" customFormat="1" ht="27.6" customHeight="1" x14ac:dyDescent="0.3">
      <c r="A41" s="95" t="s">
        <v>119</v>
      </c>
      <c r="B41" s="95"/>
      <c r="C41" s="47">
        <f>C37+C38</f>
        <v>143671514.44</v>
      </c>
      <c r="D41" s="47">
        <f t="shared" ref="D41:S41" si="21">D37+D38</f>
        <v>140849388.34999999</v>
      </c>
      <c r="E41" s="47">
        <f t="shared" si="21"/>
        <v>2822126.09</v>
      </c>
      <c r="F41" s="47">
        <f t="shared" si="21"/>
        <v>0</v>
      </c>
      <c r="G41" s="47">
        <f t="shared" si="21"/>
        <v>140849388.34999999</v>
      </c>
      <c r="H41" s="47">
        <f t="shared" si="21"/>
        <v>145960609.53999999</v>
      </c>
      <c r="I41" s="47">
        <f t="shared" si="21"/>
        <v>143122973.36000001</v>
      </c>
      <c r="J41" s="47">
        <f t="shared" si="21"/>
        <v>2837636.1799999997</v>
      </c>
      <c r="K41" s="47">
        <f t="shared" si="21"/>
        <v>0</v>
      </c>
      <c r="L41" s="47">
        <f t="shared" si="21"/>
        <v>110960671.49000001</v>
      </c>
      <c r="M41" s="47">
        <f t="shared" si="21"/>
        <v>109522008.98</v>
      </c>
      <c r="N41" s="47">
        <f t="shared" si="21"/>
        <v>1438662.51</v>
      </c>
      <c r="O41" s="47">
        <f t="shared" si="21"/>
        <v>0</v>
      </c>
      <c r="P41" s="47">
        <f t="shared" si="21"/>
        <v>34999960.269999996</v>
      </c>
      <c r="Q41" s="47">
        <f t="shared" si="21"/>
        <v>33600986.599999994</v>
      </c>
      <c r="R41" s="47">
        <f t="shared" si="21"/>
        <v>1398973.67</v>
      </c>
      <c r="S41" s="47">
        <f t="shared" si="21"/>
        <v>0</v>
      </c>
    </row>
    <row r="42" spans="1:19" ht="30" customHeight="1" x14ac:dyDescent="0.3">
      <c r="A42" s="17"/>
      <c r="B42" s="96" t="s">
        <v>118</v>
      </c>
      <c r="C42" s="97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</row>
    <row r="43" spans="1:19" ht="28.2" customHeight="1" x14ac:dyDescent="0.3">
      <c r="A43" s="23" t="s">
        <v>120</v>
      </c>
      <c r="B43" s="12" t="s">
        <v>69</v>
      </c>
      <c r="C43" s="34">
        <f>D43+E43</f>
        <v>72405023.109999999</v>
      </c>
      <c r="D43" s="34">
        <f>D44</f>
        <v>67259290</v>
      </c>
      <c r="E43" s="34">
        <f t="shared" ref="E43:S43" si="22">E44</f>
        <v>5145733.1100000003</v>
      </c>
      <c r="F43" s="34">
        <f t="shared" si="22"/>
        <v>5128747</v>
      </c>
      <c r="G43" s="34">
        <f t="shared" si="22"/>
        <v>67259290</v>
      </c>
      <c r="H43" s="34">
        <f t="shared" si="22"/>
        <v>72333162.199999988</v>
      </c>
      <c r="I43" s="34">
        <f t="shared" si="22"/>
        <v>67248984.769999996</v>
      </c>
      <c r="J43" s="34">
        <f t="shared" si="22"/>
        <v>5084177.43</v>
      </c>
      <c r="K43" s="34">
        <f t="shared" si="22"/>
        <v>5067330.34</v>
      </c>
      <c r="L43" s="34">
        <f t="shared" si="22"/>
        <v>52881607.109999999</v>
      </c>
      <c r="M43" s="34">
        <f t="shared" si="22"/>
        <v>52583723.460000001</v>
      </c>
      <c r="N43" s="34">
        <f t="shared" si="22"/>
        <v>297883.65000000002</v>
      </c>
      <c r="O43" s="34">
        <f t="shared" si="22"/>
        <v>258328</v>
      </c>
      <c r="P43" s="34">
        <f t="shared" si="22"/>
        <v>19451555.089999996</v>
      </c>
      <c r="Q43" s="34">
        <f t="shared" si="22"/>
        <v>14665261.309999995</v>
      </c>
      <c r="R43" s="34">
        <f t="shared" si="22"/>
        <v>4786293.7799999993</v>
      </c>
      <c r="S43" s="34">
        <f t="shared" si="22"/>
        <v>4809002.34</v>
      </c>
    </row>
    <row r="44" spans="1:19" ht="87" customHeight="1" x14ac:dyDescent="0.3">
      <c r="A44" s="32" t="s">
        <v>101</v>
      </c>
      <c r="B44" s="14" t="s">
        <v>70</v>
      </c>
      <c r="C44" s="19">
        <f t="shared" ref="C44:D78" si="23">D44+E44</f>
        <v>72405023.109999999</v>
      </c>
      <c r="D44" s="19">
        <v>67259290</v>
      </c>
      <c r="E44" s="19">
        <v>5145733.1100000003</v>
      </c>
      <c r="F44" s="19">
        <v>5128747</v>
      </c>
      <c r="G44" s="19">
        <v>67259290</v>
      </c>
      <c r="H44" s="19">
        <f>I44+J44</f>
        <v>72333162.199999988</v>
      </c>
      <c r="I44" s="19">
        <v>67248984.769999996</v>
      </c>
      <c r="J44" s="19">
        <v>5084177.43</v>
      </c>
      <c r="K44" s="19">
        <v>5067330.34</v>
      </c>
      <c r="L44" s="19">
        <f>M44+N44</f>
        <v>52881607.109999999</v>
      </c>
      <c r="M44" s="19">
        <v>52583723.460000001</v>
      </c>
      <c r="N44" s="19">
        <v>297883.65000000002</v>
      </c>
      <c r="O44" s="19">
        <v>258328</v>
      </c>
      <c r="P44" s="19">
        <f>Q44+R44</f>
        <v>19451555.089999996</v>
      </c>
      <c r="Q44" s="19">
        <f>I44-M44</f>
        <v>14665261.309999995</v>
      </c>
      <c r="R44" s="19">
        <f>J44-N44</f>
        <v>4786293.7799999993</v>
      </c>
      <c r="S44" s="19">
        <f>K44-O44</f>
        <v>4809002.34</v>
      </c>
    </row>
    <row r="45" spans="1:19" ht="51.6" customHeight="1" x14ac:dyDescent="0.3">
      <c r="A45" s="23" t="s">
        <v>121</v>
      </c>
      <c r="B45" s="12" t="s">
        <v>71</v>
      </c>
      <c r="C45" s="34">
        <f t="shared" si="23"/>
        <v>53030608.640000001</v>
      </c>
      <c r="D45" s="34">
        <f>D46+D49+D52+D54</f>
        <v>42038900</v>
      </c>
      <c r="E45" s="34">
        <f>E46+E49+E52+E54</f>
        <v>10991708.640000001</v>
      </c>
      <c r="F45" s="34">
        <f t="shared" ref="F45:P45" si="24">F46+F49+F52+F54</f>
        <v>9155276.3499999996</v>
      </c>
      <c r="G45" s="34">
        <f t="shared" si="24"/>
        <v>42038900</v>
      </c>
      <c r="H45" s="34">
        <f t="shared" si="24"/>
        <v>52717109.25</v>
      </c>
      <c r="I45" s="34">
        <f t="shared" si="24"/>
        <v>42035506.850000001</v>
      </c>
      <c r="J45" s="34">
        <f t="shared" si="24"/>
        <v>10681602.399999999</v>
      </c>
      <c r="K45" s="34">
        <f t="shared" si="24"/>
        <v>8885276.3499999996</v>
      </c>
      <c r="L45" s="34">
        <f t="shared" si="24"/>
        <v>43271660.119999997</v>
      </c>
      <c r="M45" s="34">
        <f t="shared" si="24"/>
        <v>37338537.199999996</v>
      </c>
      <c r="N45" s="34">
        <f t="shared" si="24"/>
        <v>5933122.9199999999</v>
      </c>
      <c r="O45" s="34">
        <f t="shared" si="24"/>
        <v>4328503.3899999997</v>
      </c>
      <c r="P45" s="34">
        <f t="shared" si="24"/>
        <v>9445449.129999999</v>
      </c>
      <c r="Q45" s="34">
        <f t="shared" ref="Q45:S77" si="25">I45-M45</f>
        <v>4696969.650000006</v>
      </c>
      <c r="R45" s="34">
        <f t="shared" si="25"/>
        <v>4748479.4799999986</v>
      </c>
      <c r="S45" s="34">
        <f t="shared" si="25"/>
        <v>4556772.96</v>
      </c>
    </row>
    <row r="46" spans="1:19" ht="115.2" customHeight="1" x14ac:dyDescent="0.3">
      <c r="A46" s="18">
        <v>3100</v>
      </c>
      <c r="B46" s="12" t="s">
        <v>72</v>
      </c>
      <c r="C46" s="34">
        <f t="shared" si="23"/>
        <v>42536881.409999996</v>
      </c>
      <c r="D46" s="34">
        <f>D47+D48</f>
        <v>40599371</v>
      </c>
      <c r="E46" s="34">
        <f>E47+E48</f>
        <v>1937510.41</v>
      </c>
      <c r="F46" s="34">
        <f t="shared" ref="F46:P46" si="26">F47+F48</f>
        <v>270000</v>
      </c>
      <c r="G46" s="34">
        <f t="shared" si="26"/>
        <v>40599371</v>
      </c>
      <c r="H46" s="34">
        <f t="shared" si="26"/>
        <v>42224920.689999998</v>
      </c>
      <c r="I46" s="34">
        <f t="shared" si="26"/>
        <v>40597516.520000003</v>
      </c>
      <c r="J46" s="34">
        <f t="shared" si="26"/>
        <v>1627404.17</v>
      </c>
      <c r="K46" s="34">
        <f t="shared" si="26"/>
        <v>0</v>
      </c>
      <c r="L46" s="34">
        <f t="shared" si="26"/>
        <v>38160951.450000003</v>
      </c>
      <c r="M46" s="34">
        <f t="shared" si="26"/>
        <v>36494331.920000002</v>
      </c>
      <c r="N46" s="34">
        <f t="shared" si="26"/>
        <v>1666619.53</v>
      </c>
      <c r="O46" s="34">
        <f t="shared" si="26"/>
        <v>62000</v>
      </c>
      <c r="P46" s="34">
        <f t="shared" si="26"/>
        <v>4063969.2399999993</v>
      </c>
      <c r="Q46" s="34">
        <f t="shared" si="25"/>
        <v>4103184.6000000015</v>
      </c>
      <c r="R46" s="34">
        <f t="shared" si="25"/>
        <v>-39215.360000000102</v>
      </c>
      <c r="S46" s="34">
        <f t="shared" si="25"/>
        <v>-62000</v>
      </c>
    </row>
    <row r="47" spans="1:19" ht="117.6" customHeight="1" x14ac:dyDescent="0.3">
      <c r="A47" s="32" t="s">
        <v>102</v>
      </c>
      <c r="B47" s="33" t="s">
        <v>73</v>
      </c>
      <c r="C47" s="19">
        <f t="shared" si="23"/>
        <v>34879112.939999998</v>
      </c>
      <c r="D47" s="29">
        <v>33332694</v>
      </c>
      <c r="E47" s="29">
        <v>1546418.94</v>
      </c>
      <c r="F47" s="29">
        <v>270000</v>
      </c>
      <c r="G47" s="29">
        <v>33332694</v>
      </c>
      <c r="H47" s="29">
        <f>I47+J47</f>
        <v>34568095.890000001</v>
      </c>
      <c r="I47" s="29">
        <v>33331783.190000001</v>
      </c>
      <c r="J47" s="29">
        <v>1236312.7</v>
      </c>
      <c r="K47" s="29">
        <v>0</v>
      </c>
      <c r="L47" s="29">
        <f>M47+N47</f>
        <v>31311197.690000001</v>
      </c>
      <c r="M47" s="29">
        <v>30093943.620000001</v>
      </c>
      <c r="N47" s="29">
        <v>1217254.07</v>
      </c>
      <c r="O47" s="29">
        <v>28000</v>
      </c>
      <c r="P47" s="29">
        <f>H47-L47</f>
        <v>3256898.1999999993</v>
      </c>
      <c r="Q47" s="19">
        <f t="shared" si="25"/>
        <v>3237839.5700000003</v>
      </c>
      <c r="R47" s="19">
        <f t="shared" si="25"/>
        <v>19058.629999999888</v>
      </c>
      <c r="S47" s="19">
        <f t="shared" si="25"/>
        <v>-28000</v>
      </c>
    </row>
    <row r="48" spans="1:19" ht="64.8" customHeight="1" x14ac:dyDescent="0.3">
      <c r="A48" s="32" t="s">
        <v>103</v>
      </c>
      <c r="B48" s="33" t="s">
        <v>74</v>
      </c>
      <c r="C48" s="19">
        <f t="shared" si="23"/>
        <v>7657768.4699999997</v>
      </c>
      <c r="D48" s="29">
        <v>7266677</v>
      </c>
      <c r="E48" s="29">
        <v>391091.47</v>
      </c>
      <c r="F48" s="29">
        <v>0</v>
      </c>
      <c r="G48" s="29">
        <v>7266677</v>
      </c>
      <c r="H48" s="29">
        <f>I48+J48</f>
        <v>7656824.7999999998</v>
      </c>
      <c r="I48" s="29">
        <v>7265733.3300000001</v>
      </c>
      <c r="J48" s="29">
        <v>391091.47</v>
      </c>
      <c r="K48" s="29">
        <v>0</v>
      </c>
      <c r="L48" s="29">
        <f>M48+N48</f>
        <v>6849753.7599999998</v>
      </c>
      <c r="M48" s="29">
        <v>6400388.2999999998</v>
      </c>
      <c r="N48" s="29">
        <v>449365.46</v>
      </c>
      <c r="O48" s="29">
        <v>34000</v>
      </c>
      <c r="P48" s="29">
        <f>Q48+R48</f>
        <v>807071.04000000027</v>
      </c>
      <c r="Q48" s="19">
        <f t="shared" si="25"/>
        <v>865345.03000000026</v>
      </c>
      <c r="R48" s="19">
        <f t="shared" si="25"/>
        <v>-58273.990000000049</v>
      </c>
      <c r="S48" s="19">
        <f t="shared" si="25"/>
        <v>-34000</v>
      </c>
    </row>
    <row r="49" spans="1:19" ht="67.8" customHeight="1" x14ac:dyDescent="0.3">
      <c r="A49" s="18">
        <v>3110</v>
      </c>
      <c r="B49" s="16" t="s">
        <v>75</v>
      </c>
      <c r="C49" s="34">
        <f t="shared" si="23"/>
        <v>702194.88</v>
      </c>
      <c r="D49" s="34">
        <f>D50+D51</f>
        <v>533273</v>
      </c>
      <c r="E49" s="34">
        <f>E50+E51</f>
        <v>168921.88</v>
      </c>
      <c r="F49" s="34">
        <f t="shared" ref="F49:G49" si="27">F50+F51</f>
        <v>0</v>
      </c>
      <c r="G49" s="34">
        <f t="shared" si="27"/>
        <v>533273</v>
      </c>
      <c r="H49" s="34">
        <f>I49+J49</f>
        <v>702190.78</v>
      </c>
      <c r="I49" s="34">
        <f>I50+I51</f>
        <v>533268.9</v>
      </c>
      <c r="J49" s="34">
        <f t="shared" ref="J49:K49" si="28">J50+J51</f>
        <v>168921.88</v>
      </c>
      <c r="K49" s="34">
        <f t="shared" si="28"/>
        <v>0</v>
      </c>
      <c r="L49" s="34">
        <f>L50+L51</f>
        <v>16242.3</v>
      </c>
      <c r="M49" s="34">
        <f>M50+M51</f>
        <v>16242.3</v>
      </c>
      <c r="N49" s="34">
        <f>N50+N51</f>
        <v>0</v>
      </c>
      <c r="O49" s="34">
        <f>O50+O51</f>
        <v>0</v>
      </c>
      <c r="P49" s="34">
        <f>P50+P51</f>
        <v>685948.48</v>
      </c>
      <c r="Q49" s="34">
        <f t="shared" si="25"/>
        <v>517026.60000000003</v>
      </c>
      <c r="R49" s="34">
        <f t="shared" si="25"/>
        <v>168921.88</v>
      </c>
      <c r="S49" s="34">
        <f t="shared" si="25"/>
        <v>0</v>
      </c>
    </row>
    <row r="50" spans="1:19" ht="138" customHeight="1" x14ac:dyDescent="0.3">
      <c r="A50" s="32" t="s">
        <v>104</v>
      </c>
      <c r="B50" s="33" t="s">
        <v>76</v>
      </c>
      <c r="C50" s="19">
        <f t="shared" si="23"/>
        <v>682194.88</v>
      </c>
      <c r="D50" s="19">
        <v>513273</v>
      </c>
      <c r="E50" s="19">
        <v>168921.88</v>
      </c>
      <c r="F50" s="19">
        <v>0</v>
      </c>
      <c r="G50" s="19">
        <v>513273</v>
      </c>
      <c r="H50" s="19">
        <f>I50+J50</f>
        <v>682194.45</v>
      </c>
      <c r="I50" s="19">
        <v>513272.57</v>
      </c>
      <c r="J50" s="19">
        <v>168921.88</v>
      </c>
      <c r="K50" s="19">
        <v>0</v>
      </c>
      <c r="L50" s="19">
        <f>M50+N50</f>
        <v>0</v>
      </c>
      <c r="M50" s="19">
        <v>0</v>
      </c>
      <c r="N50" s="19">
        <v>0</v>
      </c>
      <c r="O50" s="19">
        <v>0</v>
      </c>
      <c r="P50" s="19">
        <f>Q50+R50</f>
        <v>682194.45</v>
      </c>
      <c r="Q50" s="19">
        <f t="shared" si="25"/>
        <v>513272.57</v>
      </c>
      <c r="R50" s="19">
        <f t="shared" si="25"/>
        <v>168921.88</v>
      </c>
      <c r="S50" s="19">
        <f t="shared" si="25"/>
        <v>0</v>
      </c>
    </row>
    <row r="51" spans="1:19" ht="63.6" customHeight="1" x14ac:dyDescent="0.3">
      <c r="A51" s="32" t="s">
        <v>105</v>
      </c>
      <c r="B51" s="33" t="s">
        <v>77</v>
      </c>
      <c r="C51" s="19">
        <f t="shared" si="23"/>
        <v>20000</v>
      </c>
      <c r="D51" s="19">
        <v>20000</v>
      </c>
      <c r="E51" s="19">
        <v>0</v>
      </c>
      <c r="F51" s="19">
        <v>0</v>
      </c>
      <c r="G51" s="19">
        <v>20000</v>
      </c>
      <c r="H51" s="19">
        <f>I51+J51</f>
        <v>19996.330000000002</v>
      </c>
      <c r="I51" s="19">
        <v>19996.330000000002</v>
      </c>
      <c r="J51" s="19">
        <v>0</v>
      </c>
      <c r="K51" s="19">
        <v>0</v>
      </c>
      <c r="L51" s="19">
        <f>M51+N51</f>
        <v>16242.3</v>
      </c>
      <c r="M51" s="19">
        <v>16242.3</v>
      </c>
      <c r="N51" s="19">
        <v>0</v>
      </c>
      <c r="O51" s="19">
        <v>0</v>
      </c>
      <c r="P51" s="19">
        <f>Q51+R51</f>
        <v>3754.0300000000025</v>
      </c>
      <c r="Q51" s="19">
        <f t="shared" si="25"/>
        <v>3754.0300000000025</v>
      </c>
      <c r="R51" s="19">
        <f t="shared" si="25"/>
        <v>0</v>
      </c>
      <c r="S51" s="19">
        <f t="shared" si="25"/>
        <v>0</v>
      </c>
    </row>
    <row r="52" spans="1:19" ht="98.4" customHeight="1" x14ac:dyDescent="0.3">
      <c r="A52" s="18">
        <v>3220</v>
      </c>
      <c r="B52" s="16" t="s">
        <v>78</v>
      </c>
      <c r="C52" s="34">
        <f t="shared" si="23"/>
        <v>8885276.3499999996</v>
      </c>
      <c r="D52" s="34">
        <f>D53</f>
        <v>0</v>
      </c>
      <c r="E52" s="34">
        <f>E53</f>
        <v>8885276.3499999996</v>
      </c>
      <c r="F52" s="34">
        <f t="shared" ref="F52:G52" si="29">F53</f>
        <v>8885276.3499999996</v>
      </c>
      <c r="G52" s="34">
        <f t="shared" si="29"/>
        <v>0</v>
      </c>
      <c r="H52" s="34">
        <f>H53</f>
        <v>8885276.3499999996</v>
      </c>
      <c r="I52" s="34">
        <f t="shared" ref="I52:O52" si="30">I53</f>
        <v>0</v>
      </c>
      <c r="J52" s="34">
        <f t="shared" si="30"/>
        <v>8885276.3499999996</v>
      </c>
      <c r="K52" s="34">
        <f t="shared" si="30"/>
        <v>8885276.3499999996</v>
      </c>
      <c r="L52" s="34">
        <f t="shared" si="30"/>
        <v>4266503.3899999997</v>
      </c>
      <c r="M52" s="34">
        <f t="shared" si="30"/>
        <v>0</v>
      </c>
      <c r="N52" s="34">
        <f t="shared" si="30"/>
        <v>4266503.3899999997</v>
      </c>
      <c r="O52" s="34">
        <f t="shared" si="30"/>
        <v>4266503.3899999997</v>
      </c>
      <c r="P52" s="34">
        <f>P53</f>
        <v>4618772.96</v>
      </c>
      <c r="Q52" s="34">
        <f t="shared" si="25"/>
        <v>0</v>
      </c>
      <c r="R52" s="34">
        <f t="shared" si="25"/>
        <v>4618772.96</v>
      </c>
      <c r="S52" s="34">
        <f t="shared" si="25"/>
        <v>4618772.96</v>
      </c>
    </row>
    <row r="53" spans="1:19" ht="337.2" customHeight="1" x14ac:dyDescent="0.3">
      <c r="A53" s="32" t="s">
        <v>106</v>
      </c>
      <c r="B53" s="35" t="s">
        <v>79</v>
      </c>
      <c r="C53" s="19">
        <f t="shared" si="23"/>
        <v>8885276.3499999996</v>
      </c>
      <c r="D53" s="19">
        <v>0</v>
      </c>
      <c r="E53" s="19">
        <v>8885276.3499999996</v>
      </c>
      <c r="F53" s="19">
        <v>8885276.3499999996</v>
      </c>
      <c r="G53" s="19">
        <v>0</v>
      </c>
      <c r="H53" s="19">
        <f>I53+J53</f>
        <v>8885276.3499999996</v>
      </c>
      <c r="I53" s="19">
        <v>0</v>
      </c>
      <c r="J53" s="19">
        <v>8885276.3499999996</v>
      </c>
      <c r="K53" s="19">
        <v>8885276.3499999996</v>
      </c>
      <c r="L53" s="19">
        <f>M53+N53</f>
        <v>4266503.3899999997</v>
      </c>
      <c r="M53" s="19">
        <v>0</v>
      </c>
      <c r="N53" s="19">
        <v>4266503.3899999997</v>
      </c>
      <c r="O53" s="19">
        <v>4266503.3899999997</v>
      </c>
      <c r="P53" s="19">
        <f>Q53+R53</f>
        <v>4618772.96</v>
      </c>
      <c r="Q53" s="19">
        <f t="shared" si="25"/>
        <v>0</v>
      </c>
      <c r="R53" s="19">
        <f t="shared" si="25"/>
        <v>4618772.96</v>
      </c>
      <c r="S53" s="19">
        <f t="shared" si="25"/>
        <v>4618772.96</v>
      </c>
    </row>
    <row r="54" spans="1:19" ht="23.4" customHeight="1" x14ac:dyDescent="0.3">
      <c r="A54" s="18">
        <v>3240</v>
      </c>
      <c r="B54" s="16" t="s">
        <v>80</v>
      </c>
      <c r="C54" s="34">
        <f t="shared" si="23"/>
        <v>906256</v>
      </c>
      <c r="D54" s="34">
        <f>D55+D56</f>
        <v>906256</v>
      </c>
      <c r="E54" s="34">
        <f>E55+E56</f>
        <v>0</v>
      </c>
      <c r="F54" s="34">
        <f t="shared" ref="F54:S54" si="31">F55+F56</f>
        <v>0</v>
      </c>
      <c r="G54" s="34">
        <f t="shared" si="31"/>
        <v>906256</v>
      </c>
      <c r="H54" s="34">
        <f t="shared" si="31"/>
        <v>904721.43</v>
      </c>
      <c r="I54" s="34">
        <f t="shared" si="31"/>
        <v>904721.43</v>
      </c>
      <c r="J54" s="34">
        <f t="shared" si="31"/>
        <v>0</v>
      </c>
      <c r="K54" s="34">
        <f t="shared" si="31"/>
        <v>0</v>
      </c>
      <c r="L54" s="34">
        <f t="shared" si="31"/>
        <v>827962.98</v>
      </c>
      <c r="M54" s="34">
        <f t="shared" si="31"/>
        <v>827962.98</v>
      </c>
      <c r="N54" s="34">
        <f t="shared" si="31"/>
        <v>0</v>
      </c>
      <c r="O54" s="34">
        <f t="shared" si="31"/>
        <v>0</v>
      </c>
      <c r="P54" s="34">
        <f t="shared" si="31"/>
        <v>76758.45000000007</v>
      </c>
      <c r="Q54" s="34">
        <f t="shared" si="31"/>
        <v>76758.45000000007</v>
      </c>
      <c r="R54" s="34">
        <f t="shared" si="31"/>
        <v>0</v>
      </c>
      <c r="S54" s="34">
        <f t="shared" si="31"/>
        <v>0</v>
      </c>
    </row>
    <row r="55" spans="1:19" ht="59.4" customHeight="1" x14ac:dyDescent="0.3">
      <c r="A55" s="32" t="s">
        <v>107</v>
      </c>
      <c r="B55" s="33" t="s">
        <v>81</v>
      </c>
      <c r="C55" s="19">
        <f t="shared" si="23"/>
        <v>136664</v>
      </c>
      <c r="D55" s="19">
        <v>136664</v>
      </c>
      <c r="E55" s="19">
        <v>0</v>
      </c>
      <c r="F55" s="19">
        <v>0</v>
      </c>
      <c r="G55" s="19">
        <v>136664</v>
      </c>
      <c r="H55" s="19">
        <f>I55+J55</f>
        <v>136664</v>
      </c>
      <c r="I55" s="19">
        <v>136664</v>
      </c>
      <c r="J55" s="19">
        <v>0</v>
      </c>
      <c r="K55" s="19">
        <v>0</v>
      </c>
      <c r="L55" s="19">
        <f>M55+N55</f>
        <v>49000</v>
      </c>
      <c r="M55" s="19">
        <v>49000</v>
      </c>
      <c r="N55" s="19">
        <v>0</v>
      </c>
      <c r="O55" s="19">
        <v>0</v>
      </c>
      <c r="P55" s="19">
        <f>Q55+R55</f>
        <v>87664</v>
      </c>
      <c r="Q55" s="19">
        <f t="shared" si="25"/>
        <v>87664</v>
      </c>
      <c r="R55" s="19">
        <f t="shared" si="25"/>
        <v>0</v>
      </c>
      <c r="S55" s="19">
        <f t="shared" si="25"/>
        <v>0</v>
      </c>
    </row>
    <row r="56" spans="1:19" ht="57" customHeight="1" x14ac:dyDescent="0.3">
      <c r="A56" s="32" t="s">
        <v>108</v>
      </c>
      <c r="B56" s="33" t="s">
        <v>81</v>
      </c>
      <c r="C56" s="19">
        <f t="shared" si="23"/>
        <v>769592</v>
      </c>
      <c r="D56" s="19">
        <v>769592</v>
      </c>
      <c r="E56" s="19">
        <v>0</v>
      </c>
      <c r="F56" s="19">
        <v>0</v>
      </c>
      <c r="G56" s="19">
        <v>769592</v>
      </c>
      <c r="H56" s="19">
        <f>I56+J56</f>
        <v>768057.43</v>
      </c>
      <c r="I56" s="19">
        <v>768057.43</v>
      </c>
      <c r="J56" s="19">
        <v>0</v>
      </c>
      <c r="K56" s="19">
        <v>0</v>
      </c>
      <c r="L56" s="19">
        <f>M56+N56</f>
        <v>778962.98</v>
      </c>
      <c r="M56" s="19">
        <v>778962.98</v>
      </c>
      <c r="N56" s="19">
        <v>0</v>
      </c>
      <c r="O56" s="19">
        <v>0</v>
      </c>
      <c r="P56" s="19">
        <f>Q56+R56</f>
        <v>-10905.54999999993</v>
      </c>
      <c r="Q56" s="19">
        <f t="shared" si="25"/>
        <v>-10905.54999999993</v>
      </c>
      <c r="R56" s="19">
        <f t="shared" si="25"/>
        <v>0</v>
      </c>
      <c r="S56" s="19">
        <f t="shared" si="25"/>
        <v>0</v>
      </c>
    </row>
    <row r="57" spans="1:19" ht="23.4" customHeight="1" x14ac:dyDescent="0.3">
      <c r="A57" s="18">
        <v>4000</v>
      </c>
      <c r="B57" s="16" t="s">
        <v>82</v>
      </c>
      <c r="C57" s="19">
        <f t="shared" si="23"/>
        <v>86000</v>
      </c>
      <c r="D57" s="19">
        <f>D58</f>
        <v>86000</v>
      </c>
      <c r="E57" s="19">
        <f>E58</f>
        <v>0</v>
      </c>
      <c r="F57" s="19">
        <f t="shared" ref="F57:O58" si="32">F58</f>
        <v>0</v>
      </c>
      <c r="G57" s="19">
        <f t="shared" si="32"/>
        <v>86000</v>
      </c>
      <c r="H57" s="19">
        <f t="shared" si="32"/>
        <v>86000</v>
      </c>
      <c r="I57" s="19">
        <f t="shared" si="32"/>
        <v>86000</v>
      </c>
      <c r="J57" s="19">
        <f t="shared" si="32"/>
        <v>0</v>
      </c>
      <c r="K57" s="19">
        <f t="shared" si="32"/>
        <v>0</v>
      </c>
      <c r="L57" s="19">
        <f t="shared" si="32"/>
        <v>50500</v>
      </c>
      <c r="M57" s="19">
        <f t="shared" si="32"/>
        <v>50500</v>
      </c>
      <c r="N57" s="19">
        <f t="shared" si="32"/>
        <v>0</v>
      </c>
      <c r="O57" s="19">
        <f t="shared" si="32"/>
        <v>0</v>
      </c>
      <c r="P57" s="19">
        <f>P58</f>
        <v>35500</v>
      </c>
      <c r="Q57" s="19">
        <f t="shared" si="25"/>
        <v>35500</v>
      </c>
      <c r="R57" s="19">
        <f t="shared" si="25"/>
        <v>0</v>
      </c>
      <c r="S57" s="19">
        <f t="shared" si="25"/>
        <v>0</v>
      </c>
    </row>
    <row r="58" spans="1:19" ht="46.2" customHeight="1" x14ac:dyDescent="0.3">
      <c r="A58" s="18">
        <v>4080</v>
      </c>
      <c r="B58" s="16" t="s">
        <v>83</v>
      </c>
      <c r="C58" s="34">
        <f t="shared" si="23"/>
        <v>86000</v>
      </c>
      <c r="D58" s="34">
        <f>D59</f>
        <v>86000</v>
      </c>
      <c r="E58" s="34">
        <f>E59</f>
        <v>0</v>
      </c>
      <c r="F58" s="34">
        <f t="shared" si="32"/>
        <v>0</v>
      </c>
      <c r="G58" s="34">
        <f t="shared" si="32"/>
        <v>86000</v>
      </c>
      <c r="H58" s="34">
        <f t="shared" si="32"/>
        <v>86000</v>
      </c>
      <c r="I58" s="34">
        <f t="shared" si="32"/>
        <v>86000</v>
      </c>
      <c r="J58" s="34">
        <f t="shared" si="32"/>
        <v>0</v>
      </c>
      <c r="K58" s="34">
        <f t="shared" si="32"/>
        <v>0</v>
      </c>
      <c r="L58" s="34">
        <f t="shared" si="32"/>
        <v>50500</v>
      </c>
      <c r="M58" s="34">
        <f t="shared" si="32"/>
        <v>50500</v>
      </c>
      <c r="N58" s="34">
        <f t="shared" si="32"/>
        <v>0</v>
      </c>
      <c r="O58" s="34">
        <f t="shared" si="32"/>
        <v>0</v>
      </c>
      <c r="P58" s="34">
        <f>P59</f>
        <v>35500</v>
      </c>
      <c r="Q58" s="34">
        <f t="shared" si="25"/>
        <v>35500</v>
      </c>
      <c r="R58" s="34">
        <f t="shared" si="25"/>
        <v>0</v>
      </c>
      <c r="S58" s="34">
        <f t="shared" si="25"/>
        <v>0</v>
      </c>
    </row>
    <row r="59" spans="1:19" ht="40.200000000000003" customHeight="1" x14ac:dyDescent="0.3">
      <c r="A59" s="32" t="s">
        <v>109</v>
      </c>
      <c r="B59" s="33" t="s">
        <v>84</v>
      </c>
      <c r="C59" s="19">
        <f t="shared" si="23"/>
        <v>86000</v>
      </c>
      <c r="D59" s="19">
        <v>86000</v>
      </c>
      <c r="E59" s="19">
        <v>0</v>
      </c>
      <c r="F59" s="19">
        <v>0</v>
      </c>
      <c r="G59" s="19">
        <v>86000</v>
      </c>
      <c r="H59" s="19">
        <f>I59+J59</f>
        <v>86000</v>
      </c>
      <c r="I59" s="19">
        <v>86000</v>
      </c>
      <c r="J59" s="19">
        <v>0</v>
      </c>
      <c r="K59" s="19">
        <v>0</v>
      </c>
      <c r="L59" s="19">
        <f>M59+N59</f>
        <v>50500</v>
      </c>
      <c r="M59" s="19">
        <v>50500</v>
      </c>
      <c r="N59" s="19">
        <v>0</v>
      </c>
      <c r="O59" s="19">
        <v>0</v>
      </c>
      <c r="P59" s="19">
        <f>Q59+R59</f>
        <v>35500</v>
      </c>
      <c r="Q59" s="19">
        <f t="shared" si="25"/>
        <v>35500</v>
      </c>
      <c r="R59" s="19">
        <f t="shared" si="25"/>
        <v>0</v>
      </c>
      <c r="S59" s="19">
        <f t="shared" si="25"/>
        <v>0</v>
      </c>
    </row>
    <row r="60" spans="1:19" ht="26.4" customHeight="1" x14ac:dyDescent="0.3">
      <c r="A60" s="18">
        <v>5000</v>
      </c>
      <c r="B60" s="16" t="s">
        <v>85</v>
      </c>
      <c r="C60" s="34">
        <f t="shared" si="23"/>
        <v>109900</v>
      </c>
      <c r="D60" s="34">
        <f>D61</f>
        <v>109900</v>
      </c>
      <c r="E60" s="34">
        <f>E61</f>
        <v>0</v>
      </c>
      <c r="F60" s="34">
        <f t="shared" ref="F60:O61" si="33">F61</f>
        <v>0</v>
      </c>
      <c r="G60" s="34">
        <f t="shared" si="33"/>
        <v>109900</v>
      </c>
      <c r="H60" s="34">
        <f t="shared" si="33"/>
        <v>109900</v>
      </c>
      <c r="I60" s="34">
        <f t="shared" si="33"/>
        <v>109900</v>
      </c>
      <c r="J60" s="34">
        <f t="shared" si="33"/>
        <v>0</v>
      </c>
      <c r="K60" s="34">
        <f t="shared" si="33"/>
        <v>0</v>
      </c>
      <c r="L60" s="34">
        <f t="shared" si="33"/>
        <v>99200</v>
      </c>
      <c r="M60" s="34">
        <f t="shared" si="33"/>
        <v>99200</v>
      </c>
      <c r="N60" s="34">
        <f t="shared" si="33"/>
        <v>0</v>
      </c>
      <c r="O60" s="34">
        <f t="shared" si="33"/>
        <v>0</v>
      </c>
      <c r="P60" s="34">
        <f>P61</f>
        <v>10700</v>
      </c>
      <c r="Q60" s="34">
        <f t="shared" si="25"/>
        <v>10700</v>
      </c>
      <c r="R60" s="34">
        <f t="shared" si="25"/>
        <v>0</v>
      </c>
      <c r="S60" s="34">
        <f t="shared" si="25"/>
        <v>0</v>
      </c>
    </row>
    <row r="61" spans="1:19" ht="55.8" customHeight="1" x14ac:dyDescent="0.3">
      <c r="A61" s="32">
        <v>5060</v>
      </c>
      <c r="B61" s="33" t="s">
        <v>86</v>
      </c>
      <c r="C61" s="19">
        <f t="shared" si="23"/>
        <v>109900</v>
      </c>
      <c r="D61" s="19">
        <f>D62</f>
        <v>109900</v>
      </c>
      <c r="E61" s="19">
        <f>E62</f>
        <v>0</v>
      </c>
      <c r="F61" s="19">
        <f t="shared" si="33"/>
        <v>0</v>
      </c>
      <c r="G61" s="19">
        <f>G62</f>
        <v>109900</v>
      </c>
      <c r="H61" s="19">
        <f t="shared" si="33"/>
        <v>109900</v>
      </c>
      <c r="I61" s="19">
        <f t="shared" si="33"/>
        <v>109900</v>
      </c>
      <c r="J61" s="19">
        <f t="shared" si="33"/>
        <v>0</v>
      </c>
      <c r="K61" s="19">
        <f t="shared" si="33"/>
        <v>0</v>
      </c>
      <c r="L61" s="19">
        <f t="shared" si="33"/>
        <v>99200</v>
      </c>
      <c r="M61" s="19">
        <f t="shared" si="33"/>
        <v>99200</v>
      </c>
      <c r="N61" s="19">
        <f t="shared" si="33"/>
        <v>0</v>
      </c>
      <c r="O61" s="19">
        <f t="shared" si="33"/>
        <v>0</v>
      </c>
      <c r="P61" s="19">
        <f>P62</f>
        <v>10700</v>
      </c>
      <c r="Q61" s="19">
        <f t="shared" si="25"/>
        <v>10700</v>
      </c>
      <c r="R61" s="19">
        <f t="shared" si="25"/>
        <v>0</v>
      </c>
      <c r="S61" s="19">
        <f t="shared" si="25"/>
        <v>0</v>
      </c>
    </row>
    <row r="62" spans="1:19" ht="121.8" customHeight="1" x14ac:dyDescent="0.3">
      <c r="A62" s="32" t="s">
        <v>110</v>
      </c>
      <c r="B62" s="33" t="s">
        <v>87</v>
      </c>
      <c r="C62" s="19">
        <f t="shared" si="23"/>
        <v>109900</v>
      </c>
      <c r="D62" s="19">
        <v>109900</v>
      </c>
      <c r="E62" s="19">
        <v>0</v>
      </c>
      <c r="F62" s="19">
        <v>0</v>
      </c>
      <c r="G62" s="19">
        <v>109900</v>
      </c>
      <c r="H62" s="19">
        <f>I62+J62</f>
        <v>109900</v>
      </c>
      <c r="I62" s="19">
        <v>109900</v>
      </c>
      <c r="J62" s="19">
        <v>0</v>
      </c>
      <c r="K62" s="19">
        <v>0</v>
      </c>
      <c r="L62" s="19">
        <f>M62+N62</f>
        <v>99200</v>
      </c>
      <c r="M62" s="19">
        <v>99200</v>
      </c>
      <c r="N62" s="19">
        <v>0</v>
      </c>
      <c r="O62" s="19">
        <v>0</v>
      </c>
      <c r="P62" s="19">
        <f>Q62+R62</f>
        <v>10700</v>
      </c>
      <c r="Q62" s="19">
        <f t="shared" si="25"/>
        <v>10700</v>
      </c>
      <c r="R62" s="19">
        <f t="shared" si="25"/>
        <v>0</v>
      </c>
      <c r="S62" s="19">
        <f t="shared" si="25"/>
        <v>0</v>
      </c>
    </row>
    <row r="63" spans="1:19" ht="39" customHeight="1" x14ac:dyDescent="0.3">
      <c r="A63" s="18">
        <v>6000</v>
      </c>
      <c r="B63" s="16" t="s">
        <v>88</v>
      </c>
      <c r="C63" s="34">
        <f t="shared" si="23"/>
        <v>17102171</v>
      </c>
      <c r="D63" s="34">
        <f>D64+D66+D67</f>
        <v>16079663</v>
      </c>
      <c r="E63" s="34">
        <f>E64+E66+E67</f>
        <v>1022508</v>
      </c>
      <c r="F63" s="34">
        <f t="shared" ref="F63:O63" si="34">F64+F66+F67</f>
        <v>0</v>
      </c>
      <c r="G63" s="34">
        <f t="shared" si="34"/>
        <v>16079663</v>
      </c>
      <c r="H63" s="34">
        <f t="shared" si="34"/>
        <v>17098509.620000001</v>
      </c>
      <c r="I63" s="34">
        <f t="shared" si="34"/>
        <v>16079370.26</v>
      </c>
      <c r="J63" s="34">
        <f t="shared" si="34"/>
        <v>1019139.36</v>
      </c>
      <c r="K63" s="34">
        <f t="shared" si="34"/>
        <v>0</v>
      </c>
      <c r="L63" s="34">
        <f t="shared" si="34"/>
        <v>16452704.82</v>
      </c>
      <c r="M63" s="34">
        <f t="shared" si="34"/>
        <v>14684041.890000001</v>
      </c>
      <c r="N63" s="34">
        <f t="shared" si="34"/>
        <v>1768662.93</v>
      </c>
      <c r="O63" s="34">
        <f t="shared" si="34"/>
        <v>1670000</v>
      </c>
      <c r="P63" s="34">
        <f>P64+P65+P67</f>
        <v>645804.79999999958</v>
      </c>
      <c r="Q63" s="34">
        <f t="shared" si="25"/>
        <v>1395328.3699999992</v>
      </c>
      <c r="R63" s="34">
        <f t="shared" si="25"/>
        <v>-749523.57</v>
      </c>
      <c r="S63" s="34">
        <f t="shared" si="25"/>
        <v>-1670000</v>
      </c>
    </row>
    <row r="64" spans="1:19" ht="46.2" customHeight="1" x14ac:dyDescent="0.3">
      <c r="A64" s="18" t="s">
        <v>111</v>
      </c>
      <c r="B64" s="16" t="s">
        <v>89</v>
      </c>
      <c r="C64" s="34">
        <f t="shared" si="23"/>
        <v>16995460</v>
      </c>
      <c r="D64" s="34">
        <v>15972952</v>
      </c>
      <c r="E64" s="34">
        <v>1022508</v>
      </c>
      <c r="F64" s="34">
        <v>0</v>
      </c>
      <c r="G64" s="34">
        <v>15972952</v>
      </c>
      <c r="H64" s="34">
        <f>I64+J64</f>
        <v>16991801.600000001</v>
      </c>
      <c r="I64" s="34">
        <v>15972662.24</v>
      </c>
      <c r="J64" s="34">
        <v>1019139.36</v>
      </c>
      <c r="K64" s="34">
        <v>0</v>
      </c>
      <c r="L64" s="34">
        <f>M64+N64</f>
        <v>16452704.82</v>
      </c>
      <c r="M64" s="34">
        <v>14684041.890000001</v>
      </c>
      <c r="N64" s="34">
        <v>1768662.93</v>
      </c>
      <c r="O64" s="34">
        <v>1670000</v>
      </c>
      <c r="P64" s="34">
        <f>Q64+R64</f>
        <v>539096.77999999968</v>
      </c>
      <c r="Q64" s="34">
        <f t="shared" si="25"/>
        <v>1288620.3499999996</v>
      </c>
      <c r="R64" s="34">
        <f t="shared" si="25"/>
        <v>-749523.57</v>
      </c>
      <c r="S64" s="34">
        <f t="shared" si="25"/>
        <v>-1670000</v>
      </c>
    </row>
    <row r="65" spans="1:20" ht="43.8" customHeight="1" x14ac:dyDescent="0.3">
      <c r="A65" s="18">
        <v>6080</v>
      </c>
      <c r="B65" s="16" t="s">
        <v>90</v>
      </c>
      <c r="C65" s="34">
        <f t="shared" si="23"/>
        <v>5703</v>
      </c>
      <c r="D65" s="34">
        <f>D66</f>
        <v>5703</v>
      </c>
      <c r="E65" s="34">
        <f>E66</f>
        <v>0</v>
      </c>
      <c r="F65" s="34">
        <f t="shared" ref="F65:O65" si="35">F66</f>
        <v>0</v>
      </c>
      <c r="G65" s="34">
        <f t="shared" si="35"/>
        <v>5703</v>
      </c>
      <c r="H65" s="34">
        <f t="shared" si="35"/>
        <v>5701.07</v>
      </c>
      <c r="I65" s="34">
        <f t="shared" si="35"/>
        <v>5701.07</v>
      </c>
      <c r="J65" s="34">
        <f t="shared" si="35"/>
        <v>0</v>
      </c>
      <c r="K65" s="34">
        <f t="shared" si="35"/>
        <v>0</v>
      </c>
      <c r="L65" s="34">
        <f t="shared" si="35"/>
        <v>0</v>
      </c>
      <c r="M65" s="34">
        <f t="shared" si="35"/>
        <v>0</v>
      </c>
      <c r="N65" s="34">
        <f t="shared" si="35"/>
        <v>0</v>
      </c>
      <c r="O65" s="34">
        <f t="shared" si="35"/>
        <v>0</v>
      </c>
      <c r="P65" s="34">
        <f>P66</f>
        <v>5701.07</v>
      </c>
      <c r="Q65" s="34">
        <f t="shared" si="25"/>
        <v>5701.07</v>
      </c>
      <c r="R65" s="34">
        <f t="shared" si="25"/>
        <v>0</v>
      </c>
      <c r="S65" s="34">
        <f t="shared" si="25"/>
        <v>0</v>
      </c>
    </row>
    <row r="66" spans="1:20" ht="60.6" customHeight="1" x14ac:dyDescent="0.3">
      <c r="A66" s="32" t="s">
        <v>112</v>
      </c>
      <c r="B66" s="33" t="s">
        <v>91</v>
      </c>
      <c r="C66" s="19">
        <f t="shared" si="23"/>
        <v>5703</v>
      </c>
      <c r="D66" s="19">
        <v>5703</v>
      </c>
      <c r="E66" s="19">
        <v>0</v>
      </c>
      <c r="F66" s="19">
        <v>0</v>
      </c>
      <c r="G66" s="19">
        <v>5703</v>
      </c>
      <c r="H66" s="19">
        <f>I66+J66</f>
        <v>5701.07</v>
      </c>
      <c r="I66" s="19">
        <v>5701.07</v>
      </c>
      <c r="J66" s="19">
        <v>0</v>
      </c>
      <c r="K66" s="19">
        <v>0</v>
      </c>
      <c r="L66" s="19">
        <f>M66+N66</f>
        <v>0</v>
      </c>
      <c r="M66" s="19">
        <v>0</v>
      </c>
      <c r="N66" s="19">
        <v>0</v>
      </c>
      <c r="O66" s="19">
        <v>0</v>
      </c>
      <c r="P66" s="19">
        <f>Q66+R66</f>
        <v>5701.07</v>
      </c>
      <c r="Q66" s="19">
        <f t="shared" si="25"/>
        <v>5701.07</v>
      </c>
      <c r="R66" s="19">
        <f t="shared" si="25"/>
        <v>0</v>
      </c>
      <c r="S66" s="19">
        <f t="shared" si="25"/>
        <v>0</v>
      </c>
    </row>
    <row r="67" spans="1:20" ht="59.4" customHeight="1" x14ac:dyDescent="0.3">
      <c r="A67" s="18" t="s">
        <v>113</v>
      </c>
      <c r="B67" s="16" t="s">
        <v>92</v>
      </c>
      <c r="C67" s="34">
        <f t="shared" si="23"/>
        <v>101008</v>
      </c>
      <c r="D67" s="34">
        <v>101008</v>
      </c>
      <c r="E67" s="34">
        <v>0</v>
      </c>
      <c r="F67" s="34">
        <v>0</v>
      </c>
      <c r="G67" s="34">
        <v>101008</v>
      </c>
      <c r="H67" s="34">
        <f>I67+J67</f>
        <v>101006.95</v>
      </c>
      <c r="I67" s="34">
        <v>101006.95</v>
      </c>
      <c r="J67" s="34">
        <v>0</v>
      </c>
      <c r="K67" s="34">
        <v>0</v>
      </c>
      <c r="L67" s="34">
        <f>M67+N67</f>
        <v>0</v>
      </c>
      <c r="M67" s="34">
        <v>0</v>
      </c>
      <c r="N67" s="34">
        <v>0</v>
      </c>
      <c r="O67" s="34">
        <v>0</v>
      </c>
      <c r="P67" s="34">
        <f>Q67+R67</f>
        <v>101006.95</v>
      </c>
      <c r="Q67" s="34">
        <f t="shared" si="25"/>
        <v>101006.95</v>
      </c>
      <c r="R67" s="34">
        <f t="shared" si="25"/>
        <v>0</v>
      </c>
      <c r="S67" s="34">
        <f t="shared" si="25"/>
        <v>0</v>
      </c>
    </row>
    <row r="68" spans="1:20" ht="25.2" customHeight="1" x14ac:dyDescent="0.3">
      <c r="A68" s="18">
        <v>7000</v>
      </c>
      <c r="B68" s="16" t="s">
        <v>93</v>
      </c>
      <c r="C68" s="34">
        <f t="shared" si="23"/>
        <v>2057213</v>
      </c>
      <c r="D68" s="34">
        <f>D69</f>
        <v>1908213</v>
      </c>
      <c r="E68" s="34">
        <f>E69</f>
        <v>149000</v>
      </c>
      <c r="F68" s="34">
        <f t="shared" ref="F68:O68" si="36">F69</f>
        <v>149000</v>
      </c>
      <c r="G68" s="34">
        <f t="shared" si="36"/>
        <v>1908213</v>
      </c>
      <c r="H68" s="34">
        <f t="shared" si="36"/>
        <v>2056944.2</v>
      </c>
      <c r="I68" s="34">
        <f t="shared" si="36"/>
        <v>1907944.2</v>
      </c>
      <c r="J68" s="34">
        <f t="shared" si="36"/>
        <v>149000</v>
      </c>
      <c r="K68" s="34">
        <f t="shared" si="36"/>
        <v>149000</v>
      </c>
      <c r="L68" s="34">
        <f t="shared" si="36"/>
        <v>826012.4</v>
      </c>
      <c r="M68" s="34">
        <f t="shared" si="36"/>
        <v>472244.4</v>
      </c>
      <c r="N68" s="34">
        <f t="shared" si="36"/>
        <v>353768</v>
      </c>
      <c r="O68" s="34">
        <f t="shared" si="36"/>
        <v>249400</v>
      </c>
      <c r="P68" s="34">
        <f>P69</f>
        <v>1230931.7999999998</v>
      </c>
      <c r="Q68" s="34">
        <f t="shared" si="25"/>
        <v>1435699.7999999998</v>
      </c>
      <c r="R68" s="34">
        <f t="shared" si="25"/>
        <v>-204768</v>
      </c>
      <c r="S68" s="34">
        <f t="shared" si="25"/>
        <v>-100400</v>
      </c>
    </row>
    <row r="69" spans="1:20" ht="45" customHeight="1" x14ac:dyDescent="0.3">
      <c r="A69" s="32">
        <v>7500</v>
      </c>
      <c r="B69" s="33" t="s">
        <v>94</v>
      </c>
      <c r="C69" s="19">
        <f t="shared" si="23"/>
        <v>2057213</v>
      </c>
      <c r="D69" s="19">
        <f>D70+D71</f>
        <v>1908213</v>
      </c>
      <c r="E69" s="19">
        <f>E70+E71</f>
        <v>149000</v>
      </c>
      <c r="F69" s="19">
        <f t="shared" ref="F69:O69" si="37">F70+F71</f>
        <v>149000</v>
      </c>
      <c r="G69" s="19">
        <f t="shared" si="37"/>
        <v>1908213</v>
      </c>
      <c r="H69" s="19">
        <f t="shared" si="37"/>
        <v>2056944.2</v>
      </c>
      <c r="I69" s="19">
        <f t="shared" si="37"/>
        <v>1907944.2</v>
      </c>
      <c r="J69" s="19">
        <f t="shared" si="37"/>
        <v>149000</v>
      </c>
      <c r="K69" s="19">
        <f t="shared" si="37"/>
        <v>149000</v>
      </c>
      <c r="L69" s="19">
        <f t="shared" si="37"/>
        <v>826012.4</v>
      </c>
      <c r="M69" s="19">
        <f t="shared" si="37"/>
        <v>472244.4</v>
      </c>
      <c r="N69" s="19">
        <f t="shared" si="37"/>
        <v>353768</v>
      </c>
      <c r="O69" s="19">
        <f t="shared" si="37"/>
        <v>249400</v>
      </c>
      <c r="P69" s="19">
        <f>P70+P71</f>
        <v>1230931.7999999998</v>
      </c>
      <c r="Q69" s="19">
        <f t="shared" si="25"/>
        <v>1435699.7999999998</v>
      </c>
      <c r="R69" s="19">
        <f t="shared" si="25"/>
        <v>-204768</v>
      </c>
      <c r="S69" s="19">
        <f t="shared" si="25"/>
        <v>-100400</v>
      </c>
    </row>
    <row r="70" spans="1:20" ht="54.6" customHeight="1" x14ac:dyDescent="0.3">
      <c r="A70" s="32" t="s">
        <v>114</v>
      </c>
      <c r="B70" s="33" t="s">
        <v>95</v>
      </c>
      <c r="C70" s="19">
        <f t="shared" si="23"/>
        <v>1814775</v>
      </c>
      <c r="D70" s="19">
        <v>1665775</v>
      </c>
      <c r="E70" s="19">
        <v>149000</v>
      </c>
      <c r="F70" s="19">
        <v>149000</v>
      </c>
      <c r="G70" s="19">
        <v>1665775</v>
      </c>
      <c r="H70" s="19">
        <f>I70+J70</f>
        <v>1814506.2</v>
      </c>
      <c r="I70" s="19">
        <v>1665506.2</v>
      </c>
      <c r="J70" s="19">
        <v>149000</v>
      </c>
      <c r="K70" s="19">
        <v>149000</v>
      </c>
      <c r="L70" s="19">
        <f>M70+N70</f>
        <v>734368.4</v>
      </c>
      <c r="M70" s="19">
        <v>380600.4</v>
      </c>
      <c r="N70" s="19">
        <v>353768</v>
      </c>
      <c r="O70" s="19">
        <v>249400</v>
      </c>
      <c r="P70" s="19">
        <f>Q70+R70</f>
        <v>1080137.7999999998</v>
      </c>
      <c r="Q70" s="19">
        <f t="shared" si="25"/>
        <v>1284905.7999999998</v>
      </c>
      <c r="R70" s="19">
        <f t="shared" si="25"/>
        <v>-204768</v>
      </c>
      <c r="S70" s="19">
        <f t="shared" si="25"/>
        <v>-100400</v>
      </c>
    </row>
    <row r="71" spans="1:20" ht="48.6" customHeight="1" x14ac:dyDescent="0.3">
      <c r="A71" s="32" t="s">
        <v>115</v>
      </c>
      <c r="B71" s="33" t="s">
        <v>95</v>
      </c>
      <c r="C71" s="19">
        <f t="shared" si="23"/>
        <v>242438</v>
      </c>
      <c r="D71" s="19">
        <v>242438</v>
      </c>
      <c r="E71" s="19">
        <v>0</v>
      </c>
      <c r="F71" s="19">
        <v>0</v>
      </c>
      <c r="G71" s="19">
        <v>242438</v>
      </c>
      <c r="H71" s="19">
        <f>I71+J71</f>
        <v>242438</v>
      </c>
      <c r="I71" s="19">
        <v>242438</v>
      </c>
      <c r="J71" s="19">
        <v>0</v>
      </c>
      <c r="K71" s="19">
        <v>0</v>
      </c>
      <c r="L71" s="19">
        <f>M71+N71</f>
        <v>91644</v>
      </c>
      <c r="M71" s="19">
        <v>91644</v>
      </c>
      <c r="N71" s="19">
        <v>0</v>
      </c>
      <c r="O71" s="19">
        <v>0</v>
      </c>
      <c r="P71" s="19">
        <f>Q71+R71</f>
        <v>150794</v>
      </c>
      <c r="Q71" s="19">
        <f t="shared" si="25"/>
        <v>150794</v>
      </c>
      <c r="R71" s="19">
        <f t="shared" si="25"/>
        <v>0</v>
      </c>
      <c r="S71" s="19">
        <f t="shared" si="25"/>
        <v>0</v>
      </c>
    </row>
    <row r="72" spans="1:20" ht="26.4" customHeight="1" x14ac:dyDescent="0.3">
      <c r="A72" s="18">
        <v>8000</v>
      </c>
      <c r="B72" s="16" t="s">
        <v>96</v>
      </c>
      <c r="C72" s="34">
        <f t="shared" si="23"/>
        <v>100707</v>
      </c>
      <c r="D72" s="34">
        <f>D73+D75</f>
        <v>100707</v>
      </c>
      <c r="E72" s="34">
        <f>E73+E75</f>
        <v>0</v>
      </c>
      <c r="F72" s="34">
        <f t="shared" ref="F72:O72" si="38">F73+F75</f>
        <v>0</v>
      </c>
      <c r="G72" s="34">
        <f t="shared" si="38"/>
        <v>100707</v>
      </c>
      <c r="H72" s="34">
        <f t="shared" si="38"/>
        <v>99706.8</v>
      </c>
      <c r="I72" s="34">
        <f t="shared" si="38"/>
        <v>99706.8</v>
      </c>
      <c r="J72" s="34">
        <f t="shared" si="38"/>
        <v>0</v>
      </c>
      <c r="K72" s="34">
        <f t="shared" si="38"/>
        <v>0</v>
      </c>
      <c r="L72" s="34">
        <f t="shared" si="38"/>
        <v>0</v>
      </c>
      <c r="M72" s="34">
        <f t="shared" si="38"/>
        <v>0</v>
      </c>
      <c r="N72" s="34">
        <f t="shared" si="38"/>
        <v>0</v>
      </c>
      <c r="O72" s="34">
        <f t="shared" si="38"/>
        <v>0</v>
      </c>
      <c r="P72" s="34">
        <f>P73+P75</f>
        <v>99706.8</v>
      </c>
      <c r="Q72" s="34">
        <f t="shared" si="25"/>
        <v>99706.8</v>
      </c>
      <c r="R72" s="34">
        <f t="shared" si="25"/>
        <v>0</v>
      </c>
      <c r="S72" s="34">
        <f t="shared" si="25"/>
        <v>0</v>
      </c>
    </row>
    <row r="73" spans="1:20" ht="49.2" customHeight="1" x14ac:dyDescent="0.3">
      <c r="A73" s="32">
        <v>8100</v>
      </c>
      <c r="B73" s="33" t="s">
        <v>97</v>
      </c>
      <c r="C73" s="19">
        <f t="shared" si="23"/>
        <v>99707</v>
      </c>
      <c r="D73" s="19">
        <f>D74</f>
        <v>99707</v>
      </c>
      <c r="E73" s="19">
        <f>E74</f>
        <v>0</v>
      </c>
      <c r="F73" s="19">
        <f t="shared" ref="F73:O73" si="39">F74</f>
        <v>0</v>
      </c>
      <c r="G73" s="19">
        <f t="shared" si="39"/>
        <v>99707</v>
      </c>
      <c r="H73" s="19">
        <f t="shared" si="39"/>
        <v>99706.8</v>
      </c>
      <c r="I73" s="19">
        <f t="shared" si="39"/>
        <v>99706.8</v>
      </c>
      <c r="J73" s="19">
        <f t="shared" si="39"/>
        <v>0</v>
      </c>
      <c r="K73" s="19">
        <f t="shared" si="39"/>
        <v>0</v>
      </c>
      <c r="L73" s="19">
        <f t="shared" si="39"/>
        <v>0</v>
      </c>
      <c r="M73" s="19">
        <f t="shared" si="39"/>
        <v>0</v>
      </c>
      <c r="N73" s="19">
        <f t="shared" si="39"/>
        <v>0</v>
      </c>
      <c r="O73" s="19">
        <f t="shared" si="39"/>
        <v>0</v>
      </c>
      <c r="P73" s="19">
        <f>P74</f>
        <v>99706.8</v>
      </c>
      <c r="Q73" s="19">
        <f t="shared" si="25"/>
        <v>99706.8</v>
      </c>
      <c r="R73" s="19">
        <f t="shared" si="25"/>
        <v>0</v>
      </c>
      <c r="S73" s="19">
        <f t="shared" si="25"/>
        <v>0</v>
      </c>
    </row>
    <row r="74" spans="1:20" ht="81.599999999999994" customHeight="1" x14ac:dyDescent="0.3">
      <c r="A74" s="32" t="s">
        <v>116</v>
      </c>
      <c r="B74" s="33" t="s">
        <v>98</v>
      </c>
      <c r="C74" s="19">
        <f t="shared" si="23"/>
        <v>99707</v>
      </c>
      <c r="D74" s="19">
        <v>99707</v>
      </c>
      <c r="E74" s="19">
        <v>0</v>
      </c>
      <c r="F74" s="19">
        <v>0</v>
      </c>
      <c r="G74" s="19">
        <v>99707</v>
      </c>
      <c r="H74" s="19">
        <f>I74+J74</f>
        <v>99706.8</v>
      </c>
      <c r="I74" s="19">
        <v>99706.8</v>
      </c>
      <c r="J74" s="19">
        <v>0</v>
      </c>
      <c r="K74" s="19">
        <v>0</v>
      </c>
      <c r="L74" s="19">
        <f>M74+N74</f>
        <v>0</v>
      </c>
      <c r="M74" s="19">
        <v>0</v>
      </c>
      <c r="N74" s="19">
        <v>0</v>
      </c>
      <c r="O74" s="19">
        <v>0</v>
      </c>
      <c r="P74" s="19">
        <f>Q74+R74</f>
        <v>99706.8</v>
      </c>
      <c r="Q74" s="19">
        <f t="shared" si="25"/>
        <v>99706.8</v>
      </c>
      <c r="R74" s="19">
        <f t="shared" si="25"/>
        <v>0</v>
      </c>
      <c r="S74" s="19">
        <f t="shared" si="25"/>
        <v>0</v>
      </c>
    </row>
    <row r="75" spans="1:20" ht="27.6" customHeight="1" x14ac:dyDescent="0.3">
      <c r="A75" s="18">
        <v>8700</v>
      </c>
      <c r="B75" s="16" t="s">
        <v>99</v>
      </c>
      <c r="C75" s="34">
        <f t="shared" si="23"/>
        <v>1000</v>
      </c>
      <c r="D75" s="34">
        <f>D76</f>
        <v>1000</v>
      </c>
      <c r="E75" s="34">
        <f>E76</f>
        <v>0</v>
      </c>
      <c r="F75" s="34">
        <f t="shared" ref="F75:O75" si="40">F76</f>
        <v>0</v>
      </c>
      <c r="G75" s="34">
        <f t="shared" si="40"/>
        <v>1000</v>
      </c>
      <c r="H75" s="34">
        <f t="shared" si="40"/>
        <v>0</v>
      </c>
      <c r="I75" s="34">
        <f t="shared" si="40"/>
        <v>0</v>
      </c>
      <c r="J75" s="34">
        <f t="shared" si="40"/>
        <v>0</v>
      </c>
      <c r="K75" s="34">
        <f t="shared" si="40"/>
        <v>0</v>
      </c>
      <c r="L75" s="34">
        <f t="shared" si="40"/>
        <v>0</v>
      </c>
      <c r="M75" s="34">
        <f t="shared" si="40"/>
        <v>0</v>
      </c>
      <c r="N75" s="34">
        <f t="shared" si="40"/>
        <v>0</v>
      </c>
      <c r="O75" s="34">
        <f t="shared" si="40"/>
        <v>0</v>
      </c>
      <c r="P75" s="34">
        <f>P76</f>
        <v>0</v>
      </c>
      <c r="Q75" s="34">
        <f t="shared" si="25"/>
        <v>0</v>
      </c>
      <c r="R75" s="34">
        <f t="shared" si="25"/>
        <v>0</v>
      </c>
      <c r="S75" s="34">
        <f t="shared" si="25"/>
        <v>0</v>
      </c>
    </row>
    <row r="76" spans="1:20" ht="43.2" customHeight="1" x14ac:dyDescent="0.3">
      <c r="A76" s="32" t="s">
        <v>117</v>
      </c>
      <c r="B76" s="33" t="s">
        <v>100</v>
      </c>
      <c r="C76" s="19">
        <f t="shared" si="23"/>
        <v>1000</v>
      </c>
      <c r="D76" s="19">
        <v>1000</v>
      </c>
      <c r="E76" s="19">
        <v>0</v>
      </c>
      <c r="F76" s="19">
        <v>0</v>
      </c>
      <c r="G76" s="19">
        <v>1000</v>
      </c>
      <c r="H76" s="19">
        <f>I76+J76</f>
        <v>0</v>
      </c>
      <c r="I76" s="19">
        <v>0</v>
      </c>
      <c r="J76" s="19">
        <v>0</v>
      </c>
      <c r="K76" s="19">
        <v>0</v>
      </c>
      <c r="L76" s="19">
        <f>M76+N76</f>
        <v>0</v>
      </c>
      <c r="M76" s="19">
        <v>0</v>
      </c>
      <c r="N76" s="19">
        <v>0</v>
      </c>
      <c r="O76" s="19">
        <v>0</v>
      </c>
      <c r="P76" s="19">
        <f>Q76+R76</f>
        <v>0</v>
      </c>
      <c r="Q76" s="19">
        <f t="shared" si="25"/>
        <v>0</v>
      </c>
      <c r="R76" s="19">
        <f t="shared" si="25"/>
        <v>0</v>
      </c>
      <c r="S76" s="19">
        <f t="shared" si="25"/>
        <v>0</v>
      </c>
    </row>
    <row r="77" spans="1:20" ht="31.2" customHeight="1" x14ac:dyDescent="0.3">
      <c r="A77" s="98" t="s">
        <v>125</v>
      </c>
      <c r="B77" s="99"/>
      <c r="C77" s="30">
        <f t="shared" si="23"/>
        <v>144891622.75</v>
      </c>
      <c r="D77" s="31">
        <f>D43+D45+D57+D60+D63+D68+D72</f>
        <v>127582673</v>
      </c>
      <c r="E77" s="31">
        <f>E43+E45+E57+E60+E63+E68+E72</f>
        <v>17308949.75</v>
      </c>
      <c r="F77" s="31">
        <f t="shared" ref="F77:G77" si="41">F43+F45+F57+F60+F63+F68+F72</f>
        <v>14433023.35</v>
      </c>
      <c r="G77" s="31">
        <f t="shared" si="41"/>
        <v>127582673</v>
      </c>
      <c r="H77" s="31">
        <f>H43+H45+H57+H60+H63+H68+H72</f>
        <v>144501332.06999999</v>
      </c>
      <c r="I77" s="31">
        <f t="shared" ref="I77:O77" si="42">I43+I45+I57+I60+I63+I68+I72</f>
        <v>127567412.88000001</v>
      </c>
      <c r="J77" s="31">
        <f t="shared" si="42"/>
        <v>16933919.189999998</v>
      </c>
      <c r="K77" s="31">
        <f t="shared" si="42"/>
        <v>14101606.689999999</v>
      </c>
      <c r="L77" s="31">
        <f t="shared" si="42"/>
        <v>113581684.44999999</v>
      </c>
      <c r="M77" s="31">
        <f t="shared" si="42"/>
        <v>105228246.95</v>
      </c>
      <c r="N77" s="31">
        <f t="shared" si="42"/>
        <v>8353437.5</v>
      </c>
      <c r="O77" s="31">
        <f t="shared" si="42"/>
        <v>6506231.3899999997</v>
      </c>
      <c r="P77" s="31">
        <f>P43+P45+P57+P60+P63+P68+P72</f>
        <v>30919647.619999997</v>
      </c>
      <c r="Q77" s="31">
        <f t="shared" si="25"/>
        <v>22339165.930000007</v>
      </c>
      <c r="R77" s="31">
        <f t="shared" si="25"/>
        <v>8580481.6899999976</v>
      </c>
      <c r="S77" s="31">
        <f t="shared" si="25"/>
        <v>7595375.2999999998</v>
      </c>
    </row>
    <row r="78" spans="1:20" s="55" customFormat="1" ht="42" hidden="1" customHeight="1" x14ac:dyDescent="0.3">
      <c r="A78" s="54">
        <v>401200</v>
      </c>
      <c r="B78" s="54"/>
      <c r="C78" s="57" t="s">
        <v>150</v>
      </c>
      <c r="D78" s="58">
        <f t="shared" si="23"/>
        <v>0</v>
      </c>
      <c r="E78" s="59"/>
      <c r="F78" s="59"/>
      <c r="G78" s="59"/>
      <c r="H78" s="59"/>
      <c r="I78" s="58">
        <f t="shared" ref="I78" si="43">J78+K78</f>
        <v>0</v>
      </c>
      <c r="J78" s="59">
        <v>0</v>
      </c>
      <c r="K78" s="59">
        <v>0</v>
      </c>
      <c r="L78" s="59">
        <v>0</v>
      </c>
      <c r="M78" s="58"/>
      <c r="N78" s="59"/>
      <c r="O78" s="59"/>
      <c r="P78" s="59"/>
      <c r="Q78" s="59">
        <v>0</v>
      </c>
      <c r="R78" s="59">
        <f t="shared" ref="R78:T78" si="44">J78-N78</f>
        <v>0</v>
      </c>
      <c r="S78" s="59">
        <f t="shared" si="44"/>
        <v>0</v>
      </c>
      <c r="T78" s="59">
        <f t="shared" si="44"/>
        <v>0</v>
      </c>
    </row>
    <row r="79" spans="1:20" s="55" customFormat="1" ht="55.2" hidden="1" customHeight="1" x14ac:dyDescent="0.3">
      <c r="A79" s="54"/>
      <c r="B79" s="54"/>
      <c r="C79" s="64" t="s">
        <v>151</v>
      </c>
      <c r="D79" s="58"/>
      <c r="E79" s="59"/>
      <c r="F79" s="59"/>
      <c r="G79" s="59"/>
      <c r="H79" s="59"/>
      <c r="I79" s="58"/>
      <c r="J79" s="59"/>
      <c r="K79" s="59"/>
      <c r="L79" s="59"/>
      <c r="M79" s="58"/>
      <c r="N79" s="59"/>
      <c r="O79" s="59"/>
      <c r="P79" s="59"/>
      <c r="Q79" s="59"/>
      <c r="R79" s="59"/>
      <c r="S79" s="59"/>
      <c r="T79" s="59"/>
    </row>
    <row r="80" spans="1:20" s="55" customFormat="1" ht="43.2" hidden="1" customHeight="1" x14ac:dyDescent="0.3">
      <c r="A80" s="54"/>
      <c r="B80" s="54"/>
      <c r="C80" s="57" t="s">
        <v>152</v>
      </c>
      <c r="D80" s="58">
        <f>D81-D82</f>
        <v>0</v>
      </c>
      <c r="E80" s="58">
        <f>E81-E82+E83</f>
        <v>0</v>
      </c>
      <c r="F80" s="58">
        <f>F81-F82+F83</f>
        <v>0</v>
      </c>
      <c r="G80" s="58">
        <f>G81-G82+G83</f>
        <v>0</v>
      </c>
      <c r="H80" s="58">
        <f>H81-H82+H83</f>
        <v>0</v>
      </c>
      <c r="I80" s="58">
        <f>J80+K80</f>
        <v>0</v>
      </c>
      <c r="J80" s="58">
        <f>J81-J82</f>
        <v>0</v>
      </c>
      <c r="K80" s="58">
        <f>K81-K82</f>
        <v>0</v>
      </c>
      <c r="L80" s="58">
        <f>L81-L82</f>
        <v>0</v>
      </c>
      <c r="M80" s="58">
        <f>N80+O80</f>
        <v>0</v>
      </c>
      <c r="N80" s="58">
        <f>N81-N82</f>
        <v>0</v>
      </c>
      <c r="O80" s="58">
        <f>O81-O82</f>
        <v>0</v>
      </c>
      <c r="P80" s="58">
        <f>P81-P82</f>
        <v>0</v>
      </c>
      <c r="Q80" s="59">
        <f t="shared" ref="Q80:T82" si="45">I80-M80</f>
        <v>0</v>
      </c>
      <c r="R80" s="59">
        <f t="shared" si="45"/>
        <v>0</v>
      </c>
      <c r="S80" s="59">
        <f t="shared" si="45"/>
        <v>0</v>
      </c>
      <c r="T80" s="59">
        <f t="shared" si="45"/>
        <v>0</v>
      </c>
    </row>
    <row r="81" spans="1:20" s="55" customFormat="1" ht="36" hidden="1" customHeight="1" x14ac:dyDescent="0.3">
      <c r="A81" s="54">
        <v>205100</v>
      </c>
      <c r="B81" s="54"/>
      <c r="C81" s="61" t="s">
        <v>146</v>
      </c>
      <c r="D81" s="62">
        <f>E81+F81</f>
        <v>0</v>
      </c>
      <c r="E81" s="63"/>
      <c r="F81" s="63"/>
      <c r="G81" s="63"/>
      <c r="H81" s="63">
        <v>0</v>
      </c>
      <c r="I81" s="62">
        <f>J81+K81</f>
        <v>0</v>
      </c>
      <c r="J81" s="63">
        <v>0</v>
      </c>
      <c r="K81" s="63"/>
      <c r="L81" s="63">
        <v>0</v>
      </c>
      <c r="M81" s="62">
        <f>N81+O81</f>
        <v>0</v>
      </c>
      <c r="N81" s="63"/>
      <c r="O81" s="63"/>
      <c r="P81" s="63">
        <v>0</v>
      </c>
      <c r="Q81" s="63">
        <f t="shared" si="45"/>
        <v>0</v>
      </c>
      <c r="R81" s="63">
        <f t="shared" si="45"/>
        <v>0</v>
      </c>
      <c r="S81" s="63">
        <f t="shared" si="45"/>
        <v>0</v>
      </c>
      <c r="T81" s="63">
        <f t="shared" si="45"/>
        <v>0</v>
      </c>
    </row>
    <row r="82" spans="1:20" s="56" customFormat="1" ht="39.6" hidden="1" customHeight="1" x14ac:dyDescent="0.35">
      <c r="A82" s="54">
        <v>205200</v>
      </c>
      <c r="B82" s="54"/>
      <c r="C82" s="61" t="s">
        <v>147</v>
      </c>
      <c r="D82" s="62">
        <f>E82+F82</f>
        <v>0</v>
      </c>
      <c r="E82" s="63"/>
      <c r="F82" s="63"/>
      <c r="G82" s="63"/>
      <c r="H82" s="63">
        <v>0</v>
      </c>
      <c r="I82" s="62">
        <f>J82+K82</f>
        <v>0</v>
      </c>
      <c r="J82" s="63"/>
      <c r="K82" s="63"/>
      <c r="L82" s="63"/>
      <c r="M82" s="62">
        <f>N82+O82</f>
        <v>0</v>
      </c>
      <c r="N82" s="63"/>
      <c r="O82" s="63"/>
      <c r="P82" s="63"/>
      <c r="Q82" s="63">
        <f t="shared" si="45"/>
        <v>0</v>
      </c>
      <c r="R82" s="63">
        <f t="shared" si="45"/>
        <v>0</v>
      </c>
      <c r="S82" s="63">
        <f t="shared" si="45"/>
        <v>0</v>
      </c>
      <c r="T82" s="63">
        <f t="shared" si="45"/>
        <v>0</v>
      </c>
    </row>
    <row r="83" spans="1:20" s="55" customFormat="1" ht="33.6" hidden="1" customHeight="1" x14ac:dyDescent="0.3">
      <c r="A83" s="54"/>
      <c r="B83" s="54"/>
      <c r="C83" s="57" t="s">
        <v>148</v>
      </c>
      <c r="D83" s="58">
        <f>E83+F83</f>
        <v>0</v>
      </c>
      <c r="E83" s="59">
        <v>0</v>
      </c>
      <c r="F83" s="59">
        <v>0</v>
      </c>
      <c r="G83" s="59">
        <v>0</v>
      </c>
      <c r="H83" s="59">
        <v>0</v>
      </c>
      <c r="I83" s="58">
        <f>J83+K83</f>
        <v>0</v>
      </c>
      <c r="J83" s="59"/>
      <c r="K83" s="59"/>
      <c r="L83" s="59"/>
      <c r="M83" s="58">
        <f>N83+O83</f>
        <v>0</v>
      </c>
      <c r="N83" s="59"/>
      <c r="O83" s="59"/>
      <c r="P83" s="59">
        <v>0</v>
      </c>
      <c r="Q83" s="59">
        <v>0</v>
      </c>
      <c r="R83" s="59">
        <f>J83-N83</f>
        <v>0</v>
      </c>
      <c r="S83" s="59">
        <v>0</v>
      </c>
      <c r="T83" s="59">
        <v>0</v>
      </c>
    </row>
    <row r="84" spans="1:20" s="65" customFormat="1" ht="22.8" x14ac:dyDescent="0.4">
      <c r="B84" s="66" t="s">
        <v>153</v>
      </c>
      <c r="D84" s="67"/>
      <c r="E84" s="66"/>
      <c r="F84" s="68"/>
      <c r="G84" s="68"/>
      <c r="H84" s="69"/>
      <c r="I84" s="70"/>
      <c r="J84" s="66"/>
      <c r="K84" s="69"/>
      <c r="L84" s="69"/>
    </row>
    <row r="85" spans="1:20" s="49" customFormat="1" ht="19.8" customHeight="1" x14ac:dyDescent="0.3"/>
    <row r="86" spans="1:20" s="49" customFormat="1" ht="21" customHeight="1" x14ac:dyDescent="0.3"/>
    <row r="87" spans="1:20" s="38" customFormat="1" ht="46.2" customHeight="1" x14ac:dyDescent="0.65">
      <c r="B87" s="48" t="s">
        <v>138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7:B77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01.09.2024</vt:lpstr>
      <vt:lpstr>01.10.2024</vt:lpstr>
      <vt:lpstr>01.11.2024</vt:lpstr>
      <vt:lpstr>01.12.2024</vt:lpstr>
      <vt:lpstr>01.01.2025</vt:lpstr>
      <vt:lpstr>'01.01.2025'!Заголовки_для_печати</vt:lpstr>
      <vt:lpstr>'01.09.2024'!Заголовки_для_печати</vt:lpstr>
      <vt:lpstr>'01.10.2024'!Заголовки_для_печати</vt:lpstr>
      <vt:lpstr>'01.11.2024'!Заголовки_для_печати</vt:lpstr>
      <vt:lpstr>'01.12.2024'!Заголовки_для_печати</vt:lpstr>
      <vt:lpstr>'01.01.2025'!Область_печати</vt:lpstr>
      <vt:lpstr>'01.09.2024'!Область_печати</vt:lpstr>
      <vt:lpstr>'01.10.2024'!Область_печати</vt:lpstr>
      <vt:lpstr>'01.11.2024'!Область_печати</vt:lpstr>
      <vt:lpstr>'01.12.2024'!Область_печати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2025-01-08T14:15:47Z</cp:lastPrinted>
  <dcterms:created xsi:type="dcterms:W3CDTF">2024-09-04T12:34:03Z</dcterms:created>
  <dcterms:modified xsi:type="dcterms:W3CDTF">2025-01-09T07:33:53Z</dcterms:modified>
</cp:coreProperties>
</file>