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на 12.04.2021" sheetId="4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N19" i="4" l="1"/>
  <c r="N12" i="4" s="1"/>
  <c r="M14" i="4"/>
  <c r="M12" i="4" s="1"/>
  <c r="M15" i="4"/>
  <c r="M16" i="4"/>
  <c r="M17" i="4"/>
  <c r="M18" i="4"/>
  <c r="M19" i="4"/>
  <c r="M13" i="4"/>
  <c r="M10" i="4"/>
  <c r="M9" i="4"/>
  <c r="L16" i="4"/>
  <c r="L17" i="4"/>
  <c r="L12" i="4" s="1"/>
  <c r="L18" i="4"/>
  <c r="L19" i="4"/>
  <c r="L15" i="4"/>
  <c r="J16" i="4"/>
  <c r="J17" i="4"/>
  <c r="J12" i="4" s="1"/>
  <c r="J18" i="4"/>
  <c r="J19" i="4"/>
  <c r="J15" i="4"/>
  <c r="L13" i="4"/>
  <c r="J13" i="4"/>
  <c r="L10" i="4"/>
  <c r="J10" i="4"/>
  <c r="L9" i="4"/>
  <c r="J9" i="4"/>
  <c r="G12" i="4"/>
  <c r="E12" i="4"/>
  <c r="G11" i="4"/>
  <c r="E11" i="4"/>
  <c r="H19" i="4"/>
  <c r="C19" i="4"/>
  <c r="M11" i="4" l="1"/>
  <c r="G17" i="4"/>
  <c r="C17" i="4"/>
  <c r="E16" i="4"/>
  <c r="G15" i="4"/>
  <c r="E15" i="4"/>
  <c r="C18" i="4"/>
  <c r="C14" i="4"/>
  <c r="C15" i="4"/>
  <c r="J14" i="4"/>
  <c r="L14" i="4"/>
  <c r="C16" i="4"/>
  <c r="H13" i="4" l="1"/>
  <c r="H14" i="4"/>
  <c r="N14" i="4" s="1"/>
  <c r="C13" i="4"/>
  <c r="H16" i="4"/>
  <c r="N16" i="4" s="1"/>
  <c r="C12" i="4"/>
  <c r="H18" i="4"/>
  <c r="N18" i="4" s="1"/>
  <c r="H17" i="4"/>
  <c r="N17" i="4" s="1"/>
  <c r="H15" i="4"/>
  <c r="N15" i="4" s="1"/>
  <c r="N13" i="4"/>
  <c r="C10" i="4"/>
  <c r="C9" i="4"/>
  <c r="N9" i="4" s="1"/>
  <c r="E20" i="4"/>
  <c r="H12" i="4" l="1"/>
  <c r="L11" i="4"/>
  <c r="L20" i="4" s="1"/>
  <c r="J11" i="4"/>
  <c r="J20" i="4" s="1"/>
  <c r="H10" i="4"/>
  <c r="H9" i="4"/>
  <c r="H11" i="4" l="1"/>
  <c r="M20" i="4"/>
  <c r="N10" i="4"/>
  <c r="G20" i="4"/>
  <c r="H20" i="4" l="1"/>
  <c r="N11" i="4"/>
  <c r="N20" i="4" s="1"/>
  <c r="C11" i="4"/>
  <c r="C20" i="4" s="1"/>
</calcChain>
</file>

<file path=xl/sharedStrings.xml><?xml version="1.0" encoding="utf-8"?>
<sst xmlns="http://schemas.openxmlformats.org/spreadsheetml/2006/main" count="50" uniqueCount="43">
  <si>
    <t>у тому числі:</t>
  </si>
  <si>
    <t>земельного податку</t>
  </si>
  <si>
    <t>орендної плати за землю</t>
  </si>
  <si>
    <t>Разом</t>
  </si>
  <si>
    <t>Розрахунок витрат суб’єктів господарювання на податки та збори</t>
  </si>
  <si>
    <t>Усього надходжень по місту</t>
  </si>
  <si>
    <t xml:space="preserve">Примітки: </t>
  </si>
  <si>
    <t>Землі промисловості</t>
  </si>
  <si>
    <t>Землі транспорту</t>
  </si>
  <si>
    <t>4</t>
  </si>
  <si>
    <t>3</t>
  </si>
  <si>
    <t>5</t>
  </si>
  <si>
    <t>усього, грн</t>
  </si>
  <si>
    <t>Додаткові витрати суб’єктів господарювання на податки та збори, грн</t>
  </si>
  <si>
    <t>_____________________________________________________</t>
  </si>
  <si>
    <t xml:space="preserve">Цільове використання земельної ділянки </t>
  </si>
  <si>
    <t>3. У зв'язку з ухваленням відповідних нормативно-правових актів та рішень державних органів розрахунок витрат може бути змінено впродовж відповідного періоду.</t>
  </si>
  <si>
    <t>Річна плата за землю за ставками, що діють у 2021 році</t>
  </si>
  <si>
    <t>Річна плата за землю за ставками, що пропонуються з 01.01.2022</t>
  </si>
  <si>
    <t xml:space="preserve">орендної плати за землю </t>
  </si>
  <si>
    <t>1. Для розрахунку витрат використана інформація щодо  задекларованих податкових зобов'язань з плати за землю, надана Головним управлінням ДПС у Дніпропетровській області (листи від 25.02.2021 №3583/5/04-36-04-10-16, №3896/5/04-36-04-11-09).</t>
  </si>
  <si>
    <t>№ п/п</t>
  </si>
  <si>
    <t>сума, грн</t>
  </si>
  <si>
    <r>
      <t>Річна плата за землю з 01.01.2022 з урахуванням збільшення середньої базової вартості 1 м</t>
    </r>
    <r>
      <rPr>
        <b/>
        <i/>
        <vertAlign val="superscript"/>
        <sz val="11"/>
        <color theme="1"/>
        <rFont val="Times New Roman"/>
        <family val="1"/>
        <charset val="204"/>
      </rPr>
      <t>2</t>
    </r>
    <r>
      <rPr>
        <b/>
        <i/>
        <sz val="11"/>
        <color theme="1"/>
        <rFont val="Times New Roman"/>
        <family val="1"/>
        <charset val="204"/>
      </rPr>
      <t xml:space="preserve"> землі, грн</t>
    </r>
  </si>
  <si>
    <r>
      <t>2. У разі введення в дію з 01.01.2022 нової нормативної грошової оцінки земель м. Кривого Рогу, що передбачає збільшення середньої базової вартості 1 м</t>
    </r>
    <r>
      <rPr>
        <i/>
        <vertAlign val="superscript"/>
        <sz val="12"/>
        <color theme="1"/>
        <rFont val="Times New Roman"/>
        <family val="1"/>
        <charset val="204"/>
      </rPr>
      <t>2</t>
    </r>
    <r>
      <rPr>
        <i/>
        <sz val="12"/>
        <color theme="1"/>
        <rFont val="Times New Roman"/>
        <family val="1"/>
        <charset val="204"/>
      </rPr>
      <t xml:space="preserve"> землі на 18,61 %, прогнозується відповідне збільшення плати за землю.</t>
    </r>
  </si>
  <si>
    <t>Додаток 4
до аналізу регуляторного впливу до проєкту регуляторного акта - рішення міської ради «Про встановлення ставок плати за землю та пільг із земельного податку на території м.Кривого Рогу»</t>
  </si>
  <si>
    <t xml:space="preserve"> в разі зміни ставок плати за землю при запровадженні альтернативи 5</t>
  </si>
  <si>
    <t>4.1</t>
  </si>
  <si>
    <t>землі громадської забудови</t>
  </si>
  <si>
    <t>4.2</t>
  </si>
  <si>
    <t xml:space="preserve">землі природно-заповідного фонду та іншого природоохоронного призначення </t>
  </si>
  <si>
    <t>4.3</t>
  </si>
  <si>
    <t xml:space="preserve">землі оздоровчого призначення </t>
  </si>
  <si>
    <t>4.4</t>
  </si>
  <si>
    <t xml:space="preserve">землі водного фонду </t>
  </si>
  <si>
    <t>4.5</t>
  </si>
  <si>
    <t>землі енергетики</t>
  </si>
  <si>
    <t>4.6</t>
  </si>
  <si>
    <t xml:space="preserve">землі зв'язку </t>
  </si>
  <si>
    <t>ставка, %</t>
  </si>
  <si>
    <t>Інші всього,  у т.ч.:</t>
  </si>
  <si>
    <t>4.7</t>
  </si>
  <si>
    <t>Інші землі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</si>
</sst>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₴_-;\-* #,##0.00_₴_-;_-* &quot;-&quot;??_₴_-;_-@_-"/>
    <numFmt numFmtId="165" formatCode="_-* #,##0.00\ _₽_-;\-* #,##0.00\ _₽_-;_-* &quot;-&quot;??\ _₽_-;_-@_-"/>
    <numFmt numFmtId="166" formatCode="#,##0.00\ _₽"/>
    <numFmt numFmtId="167" formatCode="#,##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i/>
      <sz val="13.5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i/>
      <vertAlign val="superscript"/>
      <sz val="11"/>
      <color theme="1"/>
      <name val="Times New Roman"/>
      <family val="1"/>
      <charset val="204"/>
    </font>
    <font>
      <i/>
      <vertAlign val="superscript"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/>
    <xf numFmtId="165" fontId="7" fillId="0" borderId="1" xfId="0" applyNumberFormat="1" applyFont="1" applyBorder="1" applyAlignment="1">
      <alignment vertical="center"/>
    </xf>
    <xf numFmtId="165" fontId="7" fillId="0" borderId="1" xfId="0" applyNumberFormat="1" applyFont="1" applyBorder="1" applyAlignment="1">
      <alignment vertical="top"/>
    </xf>
    <xf numFmtId="0" fontId="1" fillId="0" borderId="0" xfId="0" applyFont="1"/>
    <xf numFmtId="0" fontId="2" fillId="0" borderId="0" xfId="0" applyFont="1"/>
    <xf numFmtId="165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5" fillId="0" borderId="3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166" fontId="10" fillId="0" borderId="6" xfId="0" applyNumberFormat="1" applyFont="1" applyBorder="1" applyAlignment="1">
      <alignment horizontal="center" vertical="center"/>
    </xf>
    <xf numFmtId="166" fontId="10" fillId="0" borderId="1" xfId="0" applyNumberFormat="1" applyFont="1" applyBorder="1" applyAlignment="1">
      <alignment vertical="center"/>
    </xf>
    <xf numFmtId="166" fontId="10" fillId="0" borderId="1" xfId="0" applyNumberFormat="1" applyFont="1" applyBorder="1" applyAlignment="1">
      <alignment vertical="top"/>
    </xf>
    <xf numFmtId="166" fontId="10" fillId="0" borderId="6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165" fontId="7" fillId="0" borderId="1" xfId="0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right" vertical="top"/>
    </xf>
    <xf numFmtId="165" fontId="7" fillId="0" borderId="1" xfId="0" applyNumberFormat="1" applyFont="1" applyBorder="1" applyAlignment="1">
      <alignment horizontal="left" vertical="center"/>
    </xf>
    <xf numFmtId="165" fontId="7" fillId="0" borderId="1" xfId="0" applyNumberFormat="1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 wrapText="1"/>
    </xf>
    <xf numFmtId="165" fontId="1" fillId="0" borderId="0" xfId="0" applyNumberFormat="1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 wrapText="1"/>
    </xf>
    <xf numFmtId="165" fontId="1" fillId="0" borderId="0" xfId="0" applyNumberFormat="1" applyFont="1" applyBorder="1" applyAlignment="1">
      <alignment horizontal="center" vertical="top"/>
    </xf>
    <xf numFmtId="4" fontId="14" fillId="0" borderId="1" xfId="0" applyNumberFormat="1" applyFont="1" applyBorder="1" applyAlignment="1">
      <alignment horizontal="center" vertical="top"/>
    </xf>
    <xf numFmtId="39" fontId="14" fillId="0" borderId="1" xfId="0" applyNumberFormat="1" applyFont="1" applyBorder="1" applyAlignment="1">
      <alignment horizontal="right" vertical="top"/>
    </xf>
    <xf numFmtId="165" fontId="14" fillId="0" borderId="1" xfId="0" applyNumberFormat="1" applyFont="1" applyBorder="1" applyAlignment="1">
      <alignment vertical="top"/>
    </xf>
    <xf numFmtId="166" fontId="15" fillId="0" borderId="6" xfId="0" applyNumberFormat="1" applyFont="1" applyBorder="1" applyAlignment="1">
      <alignment horizontal="center" vertical="top"/>
    </xf>
    <xf numFmtId="166" fontId="15" fillId="0" borderId="1" xfId="0" applyNumberFormat="1" applyFont="1" applyBorder="1" applyAlignment="1">
      <alignment vertical="top"/>
    </xf>
    <xf numFmtId="165" fontId="14" fillId="0" borderId="1" xfId="0" applyNumberFormat="1" applyFont="1" applyFill="1" applyBorder="1" applyAlignment="1">
      <alignment vertical="top"/>
    </xf>
    <xf numFmtId="165" fontId="14" fillId="0" borderId="1" xfId="0" applyNumberFormat="1" applyFont="1" applyFill="1" applyBorder="1" applyAlignment="1">
      <alignment horizontal="center" vertical="top"/>
    </xf>
    <xf numFmtId="165" fontId="14" fillId="0" borderId="1" xfId="0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 textRotation="90" wrapText="1"/>
    </xf>
    <xf numFmtId="164" fontId="2" fillId="0" borderId="0" xfId="0" applyNumberFormat="1" applyFont="1"/>
    <xf numFmtId="165" fontId="1" fillId="0" borderId="0" xfId="0" applyNumberFormat="1" applyFont="1" applyBorder="1" applyAlignment="1">
      <alignment horizontal="center" vertical="top"/>
    </xf>
    <xf numFmtId="165" fontId="1" fillId="0" borderId="0" xfId="0" applyNumberFormat="1" applyFont="1" applyFill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165" fontId="7" fillId="0" borderId="0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center" vertical="top"/>
    </xf>
    <xf numFmtId="165" fontId="7" fillId="0" borderId="0" xfId="0" applyNumberFormat="1" applyFont="1" applyBorder="1" applyAlignment="1">
      <alignment horizontal="left" vertical="top"/>
    </xf>
    <xf numFmtId="0" fontId="5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165" fontId="11" fillId="0" borderId="0" xfId="0" applyNumberFormat="1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9" fillId="0" borderId="0" xfId="0" applyFont="1" applyAlignment="1">
      <alignment horizontal="justify" wrapText="1"/>
    </xf>
    <xf numFmtId="0" fontId="5" fillId="0" borderId="7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/>
    <xf numFmtId="0" fontId="6" fillId="0" borderId="0" xfId="0" applyFont="1" applyAlignment="1">
      <alignment horizontal="justify" wrapText="1"/>
    </xf>
    <xf numFmtId="0" fontId="0" fillId="0" borderId="0" xfId="0" applyAlignment="1">
      <alignment horizontal="center"/>
    </xf>
    <xf numFmtId="167" fontId="14" fillId="0" borderId="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topLeftCell="A12" zoomScale="121" zoomScaleNormal="121" workbookViewId="0">
      <selection activeCell="N18" sqref="N18:N19"/>
    </sheetView>
  </sheetViews>
  <sheetFormatPr defaultRowHeight="15" x14ac:dyDescent="0.25"/>
  <cols>
    <col min="1" max="1" width="4" customWidth="1"/>
    <col min="2" max="2" width="13.5703125" customWidth="1"/>
    <col min="3" max="3" width="18" customWidth="1"/>
    <col min="4" max="4" width="6.7109375" customWidth="1"/>
    <col min="5" max="5" width="15.85546875" customWidth="1"/>
    <col min="6" max="6" width="6" customWidth="1"/>
    <col min="7" max="7" width="20.28515625" customWidth="1"/>
    <col min="8" max="8" width="17.42578125" customWidth="1"/>
    <col min="9" max="9" width="4.85546875" customWidth="1"/>
    <col min="10" max="10" width="16.42578125" customWidth="1"/>
    <col min="11" max="11" width="5" customWidth="1"/>
    <col min="12" max="12" width="20.140625" customWidth="1"/>
    <col min="13" max="13" width="18.85546875" customWidth="1"/>
    <col min="14" max="14" width="16" customWidth="1"/>
  </cols>
  <sheetData>
    <row r="1" spans="1:17" ht="72" customHeight="1" x14ac:dyDescent="0.25">
      <c r="A1" s="4"/>
      <c r="B1" s="4"/>
      <c r="C1" s="58"/>
      <c r="D1" s="58"/>
      <c r="E1" s="58"/>
      <c r="F1" s="58"/>
      <c r="G1" s="58"/>
      <c r="H1" s="10"/>
      <c r="I1" s="51" t="s">
        <v>25</v>
      </c>
      <c r="J1" s="51"/>
      <c r="K1" s="51"/>
      <c r="L1" s="51"/>
      <c r="M1" s="51"/>
      <c r="N1" s="51"/>
      <c r="O1" s="1"/>
      <c r="P1" s="1"/>
    </row>
    <row r="2" spans="1:17" ht="21" customHeight="1" x14ac:dyDescent="0.3">
      <c r="A2" s="57" t="s">
        <v>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7" ht="18" customHeight="1" x14ac:dyDescent="0.3">
      <c r="A3" s="57" t="s">
        <v>26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4" spans="1:17" ht="6.7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7" ht="30" customHeight="1" x14ac:dyDescent="0.25">
      <c r="A5" s="48" t="s">
        <v>21</v>
      </c>
      <c r="B5" s="48" t="s">
        <v>15</v>
      </c>
      <c r="C5" s="59" t="s">
        <v>17</v>
      </c>
      <c r="D5" s="59"/>
      <c r="E5" s="59"/>
      <c r="F5" s="59"/>
      <c r="G5" s="60"/>
      <c r="H5" s="59" t="s">
        <v>18</v>
      </c>
      <c r="I5" s="59"/>
      <c r="J5" s="59"/>
      <c r="K5" s="59"/>
      <c r="L5" s="60"/>
      <c r="M5" s="48" t="s">
        <v>23</v>
      </c>
      <c r="N5" s="54" t="s">
        <v>13</v>
      </c>
    </row>
    <row r="6" spans="1:17" ht="15" customHeight="1" x14ac:dyDescent="0.25">
      <c r="A6" s="52"/>
      <c r="B6" s="52"/>
      <c r="C6" s="48" t="s">
        <v>12</v>
      </c>
      <c r="D6" s="44" t="s">
        <v>0</v>
      </c>
      <c r="E6" s="59"/>
      <c r="F6" s="59"/>
      <c r="G6" s="60"/>
      <c r="H6" s="48" t="s">
        <v>12</v>
      </c>
      <c r="I6" s="44" t="s">
        <v>0</v>
      </c>
      <c r="J6" s="59"/>
      <c r="K6" s="59"/>
      <c r="L6" s="60"/>
      <c r="M6" s="49"/>
      <c r="N6" s="55"/>
    </row>
    <row r="7" spans="1:17" ht="28.5" customHeight="1" x14ac:dyDescent="0.25">
      <c r="A7" s="52"/>
      <c r="B7" s="52"/>
      <c r="C7" s="52"/>
      <c r="D7" s="44" t="s">
        <v>1</v>
      </c>
      <c r="E7" s="60"/>
      <c r="F7" s="44" t="s">
        <v>2</v>
      </c>
      <c r="G7" s="46"/>
      <c r="H7" s="52"/>
      <c r="I7" s="44" t="s">
        <v>1</v>
      </c>
      <c r="J7" s="45"/>
      <c r="K7" s="44" t="s">
        <v>19</v>
      </c>
      <c r="L7" s="46"/>
      <c r="M7" s="49"/>
      <c r="N7" s="55"/>
    </row>
    <row r="8" spans="1:17" ht="72.75" customHeight="1" x14ac:dyDescent="0.25">
      <c r="A8" s="53"/>
      <c r="B8" s="53"/>
      <c r="C8" s="53"/>
      <c r="D8" s="36" t="s">
        <v>39</v>
      </c>
      <c r="E8" s="24"/>
      <c r="F8" s="36" t="s">
        <v>39</v>
      </c>
      <c r="G8" s="24"/>
      <c r="H8" s="53"/>
      <c r="I8" s="36" t="s">
        <v>39</v>
      </c>
      <c r="J8" s="19" t="s">
        <v>22</v>
      </c>
      <c r="K8" s="36" t="s">
        <v>39</v>
      </c>
      <c r="L8" s="19" t="s">
        <v>22</v>
      </c>
      <c r="M8" s="50"/>
      <c r="N8" s="56"/>
    </row>
    <row r="9" spans="1:17" ht="33" customHeight="1" x14ac:dyDescent="0.25">
      <c r="A9" s="11">
        <v>1</v>
      </c>
      <c r="B9" s="9" t="s">
        <v>7</v>
      </c>
      <c r="C9" s="28">
        <f>E9+G9</f>
        <v>1281162500</v>
      </c>
      <c r="D9" s="28">
        <v>2.5</v>
      </c>
      <c r="E9" s="28">
        <v>140389700</v>
      </c>
      <c r="F9" s="28">
        <v>2.5</v>
      </c>
      <c r="G9" s="29">
        <v>1140772800</v>
      </c>
      <c r="H9" s="28">
        <f>J9+L9</f>
        <v>1537395000</v>
      </c>
      <c r="I9" s="28">
        <v>3</v>
      </c>
      <c r="J9" s="28">
        <f>E9/D9*I9</f>
        <v>168467640</v>
      </c>
      <c r="K9" s="28">
        <v>3</v>
      </c>
      <c r="L9" s="30">
        <f>G9/F9*K9</f>
        <v>1368927360</v>
      </c>
      <c r="M9" s="31">
        <f>H9*118.61%</f>
        <v>1823504209.5</v>
      </c>
      <c r="N9" s="32">
        <f>M9-C9</f>
        <v>542341709.5</v>
      </c>
      <c r="P9" s="47"/>
      <c r="Q9" s="47"/>
    </row>
    <row r="10" spans="1:17" ht="31.5" customHeight="1" x14ac:dyDescent="0.25">
      <c r="A10" s="8">
        <v>2</v>
      </c>
      <c r="B10" s="9" t="s">
        <v>8</v>
      </c>
      <c r="C10" s="33">
        <f>E10+G10</f>
        <v>93385100</v>
      </c>
      <c r="D10" s="28">
        <v>2.5</v>
      </c>
      <c r="E10" s="34">
        <v>81219100</v>
      </c>
      <c r="F10" s="28">
        <v>2.5</v>
      </c>
      <c r="G10" s="34">
        <v>12166000</v>
      </c>
      <c r="H10" s="34">
        <f>J10+L10</f>
        <v>112062120</v>
      </c>
      <c r="I10" s="28">
        <v>3</v>
      </c>
      <c r="J10" s="28">
        <f>E10/D10*I10</f>
        <v>97462920</v>
      </c>
      <c r="K10" s="28">
        <v>3</v>
      </c>
      <c r="L10" s="30">
        <f>G10/F10*K10</f>
        <v>14599200</v>
      </c>
      <c r="M10" s="31">
        <f>H10*118.61%</f>
        <v>132916880.53199999</v>
      </c>
      <c r="N10" s="32">
        <f>M10-C10</f>
        <v>39531780.53199999</v>
      </c>
      <c r="P10" s="39"/>
      <c r="Q10" s="40"/>
    </row>
    <row r="11" spans="1:17" ht="23.25" customHeight="1" x14ac:dyDescent="0.25">
      <c r="A11" s="12" t="s">
        <v>10</v>
      </c>
      <c r="B11" s="13" t="s">
        <v>3</v>
      </c>
      <c r="C11" s="2">
        <f>SUM(C9:C10)</f>
        <v>1374547600</v>
      </c>
      <c r="D11" s="6"/>
      <c r="E11" s="6">
        <f>E9+E10</f>
        <v>221608800</v>
      </c>
      <c r="F11" s="6"/>
      <c r="G11" s="6">
        <f>G9+G10</f>
        <v>1152938800</v>
      </c>
      <c r="H11" s="6">
        <f>SUM(H9:H10)</f>
        <v>1649457120</v>
      </c>
      <c r="I11" s="20"/>
      <c r="J11" s="20">
        <f>SUM(J9:J10)</f>
        <v>265930560</v>
      </c>
      <c r="K11" s="22"/>
      <c r="L11" s="22">
        <f>SUM(L9:L10)</f>
        <v>1383526560</v>
      </c>
      <c r="M11" s="15">
        <f>SUM(M9:M10)</f>
        <v>1956421090.0320001</v>
      </c>
      <c r="N11" s="16">
        <f>SUM(N9:N10)</f>
        <v>581873490.03199995</v>
      </c>
      <c r="P11" s="41"/>
      <c r="Q11" s="41"/>
    </row>
    <row r="12" spans="1:17" ht="37.5" customHeight="1" x14ac:dyDescent="0.25">
      <c r="A12" s="12" t="s">
        <v>9</v>
      </c>
      <c r="B12" s="9" t="s">
        <v>40</v>
      </c>
      <c r="C12" s="30">
        <f>E12+G12</f>
        <v>90026700</v>
      </c>
      <c r="D12" s="35"/>
      <c r="E12" s="35">
        <f>E13+E14+E15+E16+E17+E18+E19</f>
        <v>20970000</v>
      </c>
      <c r="F12" s="35"/>
      <c r="G12" s="35">
        <f>G13+G14+G15+G16+G17+G18+G19</f>
        <v>69056700</v>
      </c>
      <c r="H12" s="35">
        <f>J12+L12</f>
        <v>178713496.58119655</v>
      </c>
      <c r="I12" s="35"/>
      <c r="J12" s="35">
        <f>J13+J14+J15+J16+J17+J18+J19</f>
        <v>75088605.128205121</v>
      </c>
      <c r="K12" s="35"/>
      <c r="L12" s="35">
        <f>L13+L14+L15+L16+L17+L18+L19</f>
        <v>103624891.45299144</v>
      </c>
      <c r="M12" s="35">
        <f>M13+M14+M15+M16+M17+M18+M19</f>
        <v>211972078.29495725</v>
      </c>
      <c r="N12" s="35">
        <f>N13+N14+N15+N16+N17+N18+N19</f>
        <v>121945378.29495725</v>
      </c>
      <c r="P12" s="42"/>
      <c r="Q12" s="42"/>
    </row>
    <row r="13" spans="1:17" ht="45.75" customHeight="1" x14ac:dyDescent="0.25">
      <c r="A13" s="12" t="s">
        <v>27</v>
      </c>
      <c r="B13" s="26" t="s">
        <v>28</v>
      </c>
      <c r="C13" s="30">
        <f>E13+G13</f>
        <v>69271800</v>
      </c>
      <c r="D13" s="28">
        <v>0.3</v>
      </c>
      <c r="E13" s="35">
        <v>12668500</v>
      </c>
      <c r="F13" s="28">
        <v>0.9</v>
      </c>
      <c r="G13" s="35">
        <v>56603300</v>
      </c>
      <c r="H13" s="35">
        <f>J13+L13</f>
        <v>126145066.66666666</v>
      </c>
      <c r="I13" s="28">
        <v>1.2</v>
      </c>
      <c r="J13" s="28">
        <f>E13/D13*I13</f>
        <v>50674000</v>
      </c>
      <c r="K13" s="28">
        <v>1.2</v>
      </c>
      <c r="L13" s="30">
        <f>G13/F13*K13</f>
        <v>75471066.666666657</v>
      </c>
      <c r="M13" s="31">
        <f>H13*118.61%</f>
        <v>149620663.57333332</v>
      </c>
      <c r="N13" s="32">
        <f t="shared" ref="N13:N19" si="0">M13-C13</f>
        <v>80348863.573333323</v>
      </c>
      <c r="P13" s="25"/>
      <c r="Q13" s="25"/>
    </row>
    <row r="14" spans="1:17" ht="90.75" customHeight="1" x14ac:dyDescent="0.25">
      <c r="A14" s="12" t="s">
        <v>29</v>
      </c>
      <c r="B14" s="26" t="s">
        <v>30</v>
      </c>
      <c r="C14" s="30">
        <f t="shared" ref="C14:C15" si="1">E14+G14</f>
        <v>0</v>
      </c>
      <c r="D14" s="28">
        <v>0.1</v>
      </c>
      <c r="E14" s="35"/>
      <c r="F14" s="28">
        <v>0.3</v>
      </c>
      <c r="G14" s="35"/>
      <c r="H14" s="35">
        <f t="shared" ref="H14:H15" si="2">J14+L14</f>
        <v>0</v>
      </c>
      <c r="I14" s="28">
        <v>1</v>
      </c>
      <c r="J14" s="35">
        <f t="shared" ref="J14:J15" si="3">E14/D14</f>
        <v>0</v>
      </c>
      <c r="K14" s="28">
        <v>1</v>
      </c>
      <c r="L14" s="35">
        <f>(G14/F14)*3</f>
        <v>0</v>
      </c>
      <c r="M14" s="31">
        <f t="shared" ref="M14:M19" si="4">H14*118.61%</f>
        <v>0</v>
      </c>
      <c r="N14" s="32">
        <f t="shared" si="0"/>
        <v>0</v>
      </c>
      <c r="P14" s="25"/>
      <c r="Q14" s="25"/>
    </row>
    <row r="15" spans="1:17" ht="38.25" customHeight="1" x14ac:dyDescent="0.25">
      <c r="A15" s="12" t="s">
        <v>31</v>
      </c>
      <c r="B15" s="26" t="s">
        <v>32</v>
      </c>
      <c r="C15" s="30">
        <f t="shared" si="1"/>
        <v>26600</v>
      </c>
      <c r="D15" s="28">
        <v>0.3</v>
      </c>
      <c r="E15" s="35">
        <f>1800</f>
        <v>1800</v>
      </c>
      <c r="F15" s="28">
        <v>0.9</v>
      </c>
      <c r="G15" s="35">
        <f>24800</f>
        <v>24800</v>
      </c>
      <c r="H15" s="35">
        <f t="shared" si="2"/>
        <v>33555.555555555555</v>
      </c>
      <c r="I15" s="28">
        <v>1</v>
      </c>
      <c r="J15" s="28">
        <f>E15/D15*I15</f>
        <v>6000</v>
      </c>
      <c r="K15" s="28">
        <v>1</v>
      </c>
      <c r="L15" s="30">
        <f>G15/F15*K15</f>
        <v>27555.555555555555</v>
      </c>
      <c r="M15" s="31">
        <f t="shared" si="4"/>
        <v>39800.244444444441</v>
      </c>
      <c r="N15" s="32">
        <f t="shared" si="0"/>
        <v>13200.244444444441</v>
      </c>
      <c r="P15" s="25"/>
      <c r="Q15" s="25"/>
    </row>
    <row r="16" spans="1:17" ht="30.75" customHeight="1" x14ac:dyDescent="0.25">
      <c r="A16" s="12" t="s">
        <v>33</v>
      </c>
      <c r="B16" s="26" t="s">
        <v>34</v>
      </c>
      <c r="C16" s="30">
        <f>E16+G16</f>
        <v>1915100</v>
      </c>
      <c r="D16" s="28">
        <v>0.3</v>
      </c>
      <c r="E16" s="35">
        <f>1532900+382200</f>
        <v>1915100</v>
      </c>
      <c r="F16" s="28">
        <v>0.9</v>
      </c>
      <c r="G16" s="35">
        <v>0</v>
      </c>
      <c r="H16" s="35">
        <f>J16+L16</f>
        <v>6383666.666666667</v>
      </c>
      <c r="I16" s="28">
        <v>1</v>
      </c>
      <c r="J16" s="28">
        <f t="shared" ref="J16:J19" si="5">E16/D16*I16</f>
        <v>6383666.666666667</v>
      </c>
      <c r="K16" s="28">
        <v>3</v>
      </c>
      <c r="L16" s="30">
        <f t="shared" ref="L16:L19" si="6">G16/F16*K16</f>
        <v>0</v>
      </c>
      <c r="M16" s="31">
        <f t="shared" si="4"/>
        <v>7571667.0333333332</v>
      </c>
      <c r="N16" s="32">
        <f t="shared" si="0"/>
        <v>5656567.0333333332</v>
      </c>
      <c r="P16" s="25"/>
      <c r="Q16" s="25"/>
    </row>
    <row r="17" spans="1:17" ht="30.75" customHeight="1" x14ac:dyDescent="0.25">
      <c r="A17" s="12" t="s">
        <v>35</v>
      </c>
      <c r="B17" s="26" t="s">
        <v>38</v>
      </c>
      <c r="C17" s="30">
        <f t="shared" ref="C17:C19" si="7">E17+G17</f>
        <v>1679300</v>
      </c>
      <c r="D17" s="28">
        <v>0.3</v>
      </c>
      <c r="E17" s="35">
        <v>552200</v>
      </c>
      <c r="F17" s="28">
        <v>1</v>
      </c>
      <c r="G17" s="35">
        <f>406100+721000</f>
        <v>1127100</v>
      </c>
      <c r="H17" s="35">
        <f t="shared" ref="H17:H19" si="8">J17+L17</f>
        <v>8903300</v>
      </c>
      <c r="I17" s="28">
        <v>3</v>
      </c>
      <c r="J17" s="28">
        <f t="shared" si="5"/>
        <v>5522000</v>
      </c>
      <c r="K17" s="28">
        <v>3</v>
      </c>
      <c r="L17" s="30">
        <f t="shared" si="6"/>
        <v>3381300</v>
      </c>
      <c r="M17" s="31">
        <f t="shared" si="4"/>
        <v>10560204.129999999</v>
      </c>
      <c r="N17" s="32">
        <f t="shared" si="0"/>
        <v>8880904.129999999</v>
      </c>
      <c r="P17" s="27"/>
      <c r="Q17" s="27"/>
    </row>
    <row r="18" spans="1:17" ht="29.25" customHeight="1" x14ac:dyDescent="0.25">
      <c r="A18" s="12" t="s">
        <v>37</v>
      </c>
      <c r="B18" s="26" t="s">
        <v>36</v>
      </c>
      <c r="C18" s="30">
        <f t="shared" si="7"/>
        <v>15381300</v>
      </c>
      <c r="D18" s="28">
        <v>1.3</v>
      </c>
      <c r="E18" s="35">
        <v>5101000</v>
      </c>
      <c r="F18" s="28">
        <v>1.3</v>
      </c>
      <c r="G18" s="35">
        <v>10280300</v>
      </c>
      <c r="H18" s="35">
        <f t="shared" si="8"/>
        <v>35495307.692307696</v>
      </c>
      <c r="I18" s="28">
        <v>3</v>
      </c>
      <c r="J18" s="28">
        <f t="shared" si="5"/>
        <v>11771538.46153846</v>
      </c>
      <c r="K18" s="28">
        <v>3</v>
      </c>
      <c r="L18" s="30">
        <f t="shared" si="6"/>
        <v>23723769.230769232</v>
      </c>
      <c r="M18" s="31">
        <f t="shared" si="4"/>
        <v>42100984.453846157</v>
      </c>
      <c r="N18" s="32">
        <f t="shared" si="0"/>
        <v>26719684.453846157</v>
      </c>
      <c r="P18" s="25"/>
      <c r="Q18" s="25"/>
    </row>
    <row r="19" spans="1:17" ht="29.25" customHeight="1" x14ac:dyDescent="0.25">
      <c r="A19" s="12" t="s">
        <v>41</v>
      </c>
      <c r="B19" s="26" t="s">
        <v>42</v>
      </c>
      <c r="C19" s="30">
        <f t="shared" si="7"/>
        <v>1752600</v>
      </c>
      <c r="D19" s="65">
        <v>8.9999999999999993E-3</v>
      </c>
      <c r="E19" s="35">
        <v>731400</v>
      </c>
      <c r="F19" s="65">
        <v>8.9999999999999993E-3</v>
      </c>
      <c r="G19" s="35">
        <v>1021200</v>
      </c>
      <c r="H19" s="35">
        <f t="shared" si="8"/>
        <v>1752600</v>
      </c>
      <c r="I19" s="65">
        <v>8.9999999999999993E-3</v>
      </c>
      <c r="J19" s="28">
        <f t="shared" si="5"/>
        <v>731400</v>
      </c>
      <c r="K19" s="65">
        <v>8.9999999999999993E-3</v>
      </c>
      <c r="L19" s="30">
        <f t="shared" si="6"/>
        <v>1021200</v>
      </c>
      <c r="M19" s="31">
        <f t="shared" si="4"/>
        <v>2078758.8599999999</v>
      </c>
      <c r="N19" s="32">
        <f t="shared" si="0"/>
        <v>326158.85999999987</v>
      </c>
      <c r="P19" s="38"/>
      <c r="Q19" s="38"/>
    </row>
    <row r="20" spans="1:17" ht="48" customHeight="1" x14ac:dyDescent="0.25">
      <c r="A20" s="12" t="s">
        <v>11</v>
      </c>
      <c r="B20" s="14" t="s">
        <v>5</v>
      </c>
      <c r="C20" s="3">
        <f>SUM(C11:C12)</f>
        <v>1464574300</v>
      </c>
      <c r="D20" s="7"/>
      <c r="E20" s="7">
        <f>SUM(E11:E12)</f>
        <v>242578800</v>
      </c>
      <c r="F20" s="7"/>
      <c r="G20" s="7">
        <f>SUM(G11:G12)</f>
        <v>1221995500</v>
      </c>
      <c r="H20" s="7">
        <f>SUM(H11:H12)</f>
        <v>1828170616.5811965</v>
      </c>
      <c r="I20" s="21"/>
      <c r="J20" s="21">
        <f>SUM(J11:J12)</f>
        <v>341019165.12820512</v>
      </c>
      <c r="K20" s="23"/>
      <c r="L20" s="23">
        <f>SUM(L11:L12)</f>
        <v>1487151451.4529915</v>
      </c>
      <c r="M20" s="18">
        <f>SUM(M11:M12)</f>
        <v>2168393168.3269572</v>
      </c>
      <c r="N20" s="17">
        <f>SUM(N11:N12)</f>
        <v>703818868.32695723</v>
      </c>
      <c r="P20" s="43"/>
      <c r="Q20" s="43"/>
    </row>
    <row r="21" spans="1:17" ht="17.25" customHeight="1" x14ac:dyDescent="0.25">
      <c r="A21" s="62" t="s">
        <v>6</v>
      </c>
      <c r="B21" s="62"/>
      <c r="C21" s="5"/>
      <c r="D21" s="5"/>
      <c r="E21" s="5"/>
      <c r="F21" s="5"/>
      <c r="G21" s="5"/>
      <c r="H21" s="5"/>
      <c r="I21" s="5"/>
      <c r="J21" s="5"/>
      <c r="K21" s="5"/>
      <c r="L21" s="37"/>
      <c r="M21" s="37"/>
      <c r="N21" s="5"/>
    </row>
    <row r="22" spans="1:17" ht="30" customHeight="1" x14ac:dyDescent="0.25">
      <c r="A22" s="61" t="s">
        <v>20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</row>
    <row r="23" spans="1:17" ht="34.5" customHeight="1" x14ac:dyDescent="0.25">
      <c r="A23" s="61" t="s">
        <v>24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</row>
    <row r="24" spans="1:17" ht="15.75" customHeight="1" x14ac:dyDescent="0.25">
      <c r="A24" s="63" t="s">
        <v>16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</row>
    <row r="25" spans="1:17" ht="49.5" customHeight="1" x14ac:dyDescent="0.25">
      <c r="D25" s="64" t="s">
        <v>14</v>
      </c>
      <c r="E25" s="64"/>
      <c r="F25" s="64"/>
      <c r="G25" s="64"/>
      <c r="H25" s="64"/>
      <c r="I25" s="64"/>
      <c r="J25" s="64"/>
      <c r="K25" s="64"/>
    </row>
  </sheetData>
  <mergeCells count="28">
    <mergeCell ref="A22:N22"/>
    <mergeCell ref="A21:B21"/>
    <mergeCell ref="A24:N24"/>
    <mergeCell ref="A23:N23"/>
    <mergeCell ref="D25:K25"/>
    <mergeCell ref="I1:N1"/>
    <mergeCell ref="H6:H8"/>
    <mergeCell ref="N5:N8"/>
    <mergeCell ref="A2:N2"/>
    <mergeCell ref="A3:N3"/>
    <mergeCell ref="C6:C8"/>
    <mergeCell ref="C1:G1"/>
    <mergeCell ref="H5:L5"/>
    <mergeCell ref="I6:L6"/>
    <mergeCell ref="A5:A8"/>
    <mergeCell ref="B5:B8"/>
    <mergeCell ref="C5:G5"/>
    <mergeCell ref="D6:G6"/>
    <mergeCell ref="D7:E7"/>
    <mergeCell ref="F7:G7"/>
    <mergeCell ref="P10:Q10"/>
    <mergeCell ref="P11:Q11"/>
    <mergeCell ref="P12:Q12"/>
    <mergeCell ref="P20:Q20"/>
    <mergeCell ref="I7:J7"/>
    <mergeCell ref="K7:L7"/>
    <mergeCell ref="P9:Q9"/>
    <mergeCell ref="M5:M8"/>
  </mergeCells>
  <pageMargins left="0.7" right="0.11811023622047245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12.04.2021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2021-04-15T09:32:28Z</dcterms:modified>
</cp:coreProperties>
</file>